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430E3727-36B1-43FA-AECA-22ABEAD41C39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<sst xmlns="http://schemas.openxmlformats.org/spreadsheetml/2006/main" count="3375" uniqueCount="2111">
  <si>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</si>
  <si>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</si>
  <si>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</si>
  <si>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</si>
  <si>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</si>
  <si>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</si>
  <si>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</si>
  <si>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</si>
  <si>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</si>
  <si>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</si>
  <si>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</si>
  <si>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</si>
  <si>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</si>
  <si>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</si>
  <si>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</si>
  <si>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</si>
  <si>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</si>
  <si>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</si>
  <si>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</si>
  <si>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</si>
  <si>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</si>
  <si>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</si>
  <si>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</si>
  <si>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</si>
  <si>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</si>
  <si>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</si>
  <si>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</si>
  <si>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</si>
  <si>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</si>
  <si>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</si>
  <si>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</si>
  <si>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</si>
  <si>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</si>
  <si>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</si>
  <si>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</si>
  <si>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</si>
  <si>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</si>
  <si>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</si>
  <si>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</si>
  <si>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</si>
  <si>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</si>
  <si>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</si>
  <si>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</si>
  <si>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</si>
  <si>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</si>
  <si>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</si>
  <si>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</si>
  <si>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</si>
  <si>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</si>
  <si>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</si>
  <si>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</si>
  <si>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</si>
  <si>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</si>
  <si>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</si>
  <si>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</si>
  <si>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</si>
  <si>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</si>
  <si>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</si>
  <si>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</si>
  <si>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</si>
  <si>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</si>
  <si>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</si>
  <si>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</si>
  <si>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</si>
  <si>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</si>
  <si>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</si>
  <si>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</si>
  <si>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</si>
  <si>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</si>
  <si>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</si>
  <si>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</si>
  <si>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</si>
  <si>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</si>
  <si>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</si>
  <si>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</si>
  <si>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</si>
  <si>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</si>
  <si>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</si>
  <si>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</si>
  <si>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</si>
  <si>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</si>
  <si>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</si>
  <si>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</si>
  <si>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</si>
  <si>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</si>
  <si>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</si>
  <si>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</si>
  <si>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</si>
  <si>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</si>
  <si>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</si>
  <si>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</si>
  <si>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</si>
  <si>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</si>
  <si>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</si>
  <si>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</si>
  <si>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</si>
  <si>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</si>
  <si>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</si>
  <si>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</si>
  <si>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</si>
  <si>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</si>
  <si>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</si>
  <si>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</si>
  <si>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</si>
  <si>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</si>
  <si>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</si>
  <si>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</si>
  <si>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</si>
  <si>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</si>
  <si>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</si>
  <si>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</si>
  <si>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</si>
  <si>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</si>
  <si>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</si>
  <si>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</si>
  <si>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</si>
  <si>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</si>
  <si>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</si>
  <si>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</si>
  <si>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</si>
  <si>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</si>
  <si>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</si>
  <si>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</si>
  <si>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</si>
  <si>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</si>
  <si>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</si>
  <si>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</si>
  <si>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</si>
  <si>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</si>
  <si>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</si>
  <si>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</si>
  <si>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</si>
  <si>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</si>
  <si>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</si>
  <si>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</si>
  <si>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</si>
  <si>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</si>
  <si>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</si>
  <si>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</si>
  <si>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</si>
  <si>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</si>
  <si>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</si>
  <si>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</si>
  <si>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</si>
  <si>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</si>
  <si>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</si>
  <si>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</si>
  <si>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</si>
  <si>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</si>
  <si>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</si>
  <si>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</si>
  <si>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</si>
  <si>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</si>
  <si>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</si>
  <si>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</si>
  <si>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</si>
  <si>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</si>
  <si>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</si>
  <si>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</si>
  <si>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</si>
  <si>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</si>
  <si>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</si>
  <si>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</si>
  <si>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</si>
  <si>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</si>
  <si>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</si>
  <si>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</si>
  <si>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</si>
  <si>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</si>
  <si>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</si>
  <si>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</si>
  <si>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</si>
  <si>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</si>
  <si>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</si>
  <si>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</si>
  <si>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</si>
  <si>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</si>
  <si>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</si>
  <si>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</si>
  <si>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</si>
  <si>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</si>
  <si>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</si>
  <si>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</si>
  <si>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</si>
  <si>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</si>
  <si>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</si>
  <si>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</si>
  <si>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</si>
  <si>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</si>
  <si>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</si>
  <si>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</si>
  <si>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</si>
  <si>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</si>
  <si>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</si>
  <si>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</si>
  <si>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</si>
  <si>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</si>
  <si>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</si>
  <si>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</si>
  <si>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</si>
  <si>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</si>
  <si>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</si>
  <si>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</si>
  <si>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</si>
  <si>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</si>
  <si>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</si>
  <si>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</si>
  <si>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</si>
  <si>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</si>
  <si>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</si>
  <si>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</si>
  <si>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</si>
  <si>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</si>
  <si>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</si>
  <si>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</si>
  <si>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</si>
  <si>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</si>
  <si>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</si>
  <si>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</si>
  <si>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</si>
  <si>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</si>
  <si>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</si>
  <si>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</si>
  <si>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</si>
  <si>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</si>
  <si>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</si>
  <si>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</si>
  <si>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</si>
  <si>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</si>
  <si>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</si>
  <si>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</si>
  <si>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</si>
  <si>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</si>
  <si>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</si>
  <si>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</si>
  <si>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</si>
  <si>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</si>
  <si>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</si>
  <si>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</si>
  <si>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</si>
  <si>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</si>
  <si>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</si>
  <si>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</si>
  <si>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</si>
  <si>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</si>
  <si>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</si>
  <si>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</si>
  <si>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</si>
  <si>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</si>
  <si>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</si>
  <si>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</si>
  <si>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</si>
  <si>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</si>
  <si>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</si>
  <si>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</si>
  <si>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</si>
  <si>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</si>
  <si>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</si>
  <si>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</si>
  <si>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</si>
  <si>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</si>
  <si>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</si>
  <si>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</si>
  <si>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</si>
  <si>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</si>
  <si>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</si>
  <si>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</si>
  <si>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</si>
  <si>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</si>
  <si>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</si>
  <si>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</si>
  <si>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</si>
  <si>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</si>
  <si>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</si>
  <si>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</si>
  <si>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</si>
  <si>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</si>
  <si>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</si>
  <si>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</si>
  <si>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</si>
  <si>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</si>
  <si>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</si>
  <si>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</si>
  <si>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</si>
  <si>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</si>
  <si>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</si>
  <si>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</si>
  <si>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</si>
  <si>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</si>
  <si>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</si>
  <si>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</si>
  <si>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</si>
  <si>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</si>
  <si>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</si>
  <si>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</si>
  <si>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</si>
  <si>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</si>
  <si>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</si>
  <si>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</si>
  <si>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</si>
  <si>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</si>
  <si>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</si>
  <si>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</si>
  <si>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</si>
  <si>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</si>
  <si>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</si>
  <si>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</si>
  <si>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</si>
  <si>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</si>
  <si>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</si>
  <si>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</si>
  <si>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</si>
  <si>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</si>
  <si>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</si>
  <si>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</si>
  <si>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</si>
  <si>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</si>
  <si>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</si>
  <si>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</si>
  <si>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</si>
  <si>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</si>
  <si>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</si>
  <si>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</si>
  <si>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</si>
  <si>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</si>
  <si>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</si>
  <si>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</si>
  <si>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</si>
  <si>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</si>
  <si>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</si>
  <si>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</si>
  <si>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</si>
  <si>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</si>
  <si>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</si>
  <si>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</si>
  <si>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</si>
  <si>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</si>
  <si>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</si>
  <si>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</si>
  <si>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</si>
  <si>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</si>
  <si>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</si>
  <si>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</si>
  <si>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</si>
  <si>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</si>
  <si>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</si>
  <si>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</si>
  <si>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</si>
  <si>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</si>
  <si>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</si>
  <si>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</si>
  <si>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</si>
  <si>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</si>
  <si>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</si>
  <si>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</si>
  <si>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</si>
  <si>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</si>
  <si>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</si>
  <si>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</si>
  <si>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</si>
  <si>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</si>
  <si>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</si>
  <si>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</si>
  <si>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</si>
  <si>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</si>
  <si>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</si>
  <si>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</si>
  <si>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</si>
  <si>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</si>
  <si>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</si>
  <si>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</si>
  <si>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</si>
  <si>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</si>
  <si>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</si>
  <si>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</si>
  <si>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</si>
  <si>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</si>
  <si>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</si>
  <si>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</si>
  <si>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</si>
  <si>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</si>
  <si>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</si>
  <si>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</si>
  <si>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</si>
  <si>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</si>
  <si>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</si>
  <si>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</si>
  <si>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</si>
  <si>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</si>
  <si>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</si>
  <si>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</si>
  <si>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</si>
  <si>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</si>
  <si>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</si>
  <si>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</si>
  <si>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</si>
  <si>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</si>
  <si>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</si>
  <si>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</si>
  <si>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</si>
  <si>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</si>
  <si>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</si>
  <si>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</si>
  <si>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</si>
  <si>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</si>
  <si>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</si>
  <si>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</si>
  <si>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</si>
  <si>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</si>
  <si>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</si>
  <si>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</si>
  <si>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</si>
  <si>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</si>
  <si>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</si>
  <si>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</si>
  <si>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</si>
  <si>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</si>
  <si>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</si>
  <si>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</si>
  <si>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</si>
  <si>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</si>
  <si>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</si>
  <si>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</si>
  <si>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</si>
  <si>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</si>
  <si>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</si>
  <si>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</si>
  <si>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</si>
  <si>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</si>
  <si>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</si>
  <si>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</si>
  <si>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</si>
  <si>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</si>
  <si>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</si>
  <si>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</si>
  <si>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</si>
  <si>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</si>
  <si>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</si>
  <si>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</si>
  <si>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</si>
  <si>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</si>
  <si>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</si>
  <si>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</si>
  <si>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</si>
  <si>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</si>
  <si>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</si>
  <si>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</si>
  <si>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</si>
  <si>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</si>
  <si>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</si>
  <si>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</si>
  <si>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</si>
  <si>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</si>
  <si>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</si>
  <si>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</si>
  <si>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</si>
  <si>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</si>
  <si>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</si>
  <si>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</si>
  <si>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</si>
  <si>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</si>
  <si>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</si>
  <si>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</si>
  <si>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</si>
  <si>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</si>
  <si>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</si>
  <si>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</si>
  <si>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</si>
  <si>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</si>
  <si>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</si>
  <si>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</si>
  <si>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</si>
  <si>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</si>
  <si>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</si>
  <si>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</si>
  <si>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</si>
  <si>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</si>
  <si>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</si>
  <si>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</si>
  <si>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</si>
  <si>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</si>
  <si>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</si>
  <si>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</si>
  <si>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</si>
  <si>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</si>
  <si>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</si>
  <si>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</si>
  <si>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</si>
  <si>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</si>
  <si>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</si>
  <si>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</si>
  <si>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</si>
  <si>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</si>
  <si>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</si>
  <si>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</si>
  <si>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</si>
  <si>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</si>
  <si>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</si>
  <si>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</si>
  <si>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</si>
  <si>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</si>
  <si>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</si>
  <si>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</si>
  <si>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</si>
  <si>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</si>
  <si>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</si>
  <si>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</si>
  <si>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</si>
  <si>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</si>
  <si>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</si>
  <si>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</si>
  <si>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</si>
  <si>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</si>
  <si>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</si>
  <si>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</si>
  <si>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</si>
  <si>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</si>
  <si>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</si>
  <si>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</si>
  <si>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</si>
  <si>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</si>
  <si>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</si>
  <si>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</si>
  <si>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</si>
  <si>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</si>
  <si>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</si>
  <si>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</si>
  <si>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</si>
  <si>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</si>
  <si>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</si>
  <si>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</si>
  <si>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</si>
  <si>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</si>
  <si>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</si>
  <si>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</si>
  <si>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</si>
  <si>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</si>
  <si>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</si>
  <si>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</si>
  <si>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</si>
  <si>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</si>
  <si>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</si>
  <si>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</si>
  <si>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</si>
  <si>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</si>
  <si>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</si>
  <si>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</si>
  <si>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</si>
  <si>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</si>
  <si>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</si>
  <si>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</si>
  <si>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</si>
  <si>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</si>
  <si>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</si>
  <si>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</si>
  <si>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</si>
  <si>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</si>
  <si>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</si>
  <si>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</si>
  <si>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</si>
  <si>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</si>
  <si>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</si>
  <si>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</si>
  <si>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</si>
  <si>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</si>
  <si>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</si>
  <si>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</si>
  <si>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</si>
  <si>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</si>
  <si>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</si>
  <si>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</si>
  <si>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</si>
  <si>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</si>
  <si>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</si>
  <si>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</si>
  <si>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</si>
  <si>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</si>
  <si>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</si>
  <si>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</si>
  <si>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</si>
  <si>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</si>
  <si>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</si>
  <si>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</si>
  <si>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</si>
  <si>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</si>
  <si>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</si>
  <si>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</si>
  <si>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</si>
  <si>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</si>
  <si>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</si>
  <si>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</si>
  <si>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</si>
  <si>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</si>
  <si>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</si>
  <si>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</si>
  <si>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</si>
  <si>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</si>
  <si>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</si>
  <si>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</si>
  <si>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</si>
  <si>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</si>
  <si>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</si>
  <si>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</si>
  <si>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</si>
  <si>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</si>
  <si>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</si>
  <si>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</si>
  <si>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</si>
  <si>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</si>
  <si>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</si>
  <si>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</si>
  <si>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</si>
  <si>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</si>
  <si>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</si>
  <si>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</si>
  <si>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</si>
  <si>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</si>
  <si>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</si>
  <si>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</si>
  <si>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</si>
  <si>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</si>
  <si>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</si>
  <si>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</si>
  <si>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</si>
  <si>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</si>
  <si>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</si>
  <si>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</si>
  <si>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</si>
  <si>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</si>
  <si>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</si>
  <si>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</si>
  <si>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</si>
  <si>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</si>
  <si>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</si>
  <si>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</si>
  <si>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</si>
  <si>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</si>
  <si>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</si>
  <si>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</si>
  <si>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</si>
  <si>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</si>
  <si>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</si>
  <si>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</si>
  <si>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</si>
  <si>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</si>
  <si>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</si>
  <si>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</si>
  <si>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</si>
  <si>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</si>
  <si>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</si>
  <si>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</si>
  <si>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</si>
  <si>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</si>
  <si>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</si>
  <si>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</si>
  <si>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</si>
  <si>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</si>
  <si>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</si>
  <si>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</si>
  <si>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</si>
  <si>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</si>
  <si>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</si>
  <si>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</si>
  <si>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</si>
  <si>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</si>
  <si>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</si>
  <si>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</si>
  <si>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</si>
  <si>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</si>
  <si>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</si>
  <si>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</si>
  <si>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</si>
  <si>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</si>
  <si>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</si>
  <si>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</si>
  <si>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</si>
  <si>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</si>
  <si>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</si>
  <si>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</si>
  <si>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</si>
  <si>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</si>
  <si>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</si>
  <si>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</si>
  <si>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</si>
  <si>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</si>
  <si>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</si>
  <si>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</si>
  <si>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</si>
  <si>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</si>
  <si>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</si>
  <si>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</si>
  <si>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</si>
  <si>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</si>
  <si>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</si>
  <si>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</si>
  <si>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</si>
  <si>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</si>
  <si>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</si>
  <si>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</si>
  <si>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</si>
  <si>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</si>
  <si>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</si>
  <si>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</si>
  <si>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</si>
  <si>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</si>
  <si>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</si>
  <si>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</si>
  <si>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</si>
  <si>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</si>
  <si>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</si>
  <si>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</si>
  <si>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</si>
  <si>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</si>
  <si>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</si>
  <si>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</si>
  <si>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</si>
  <si>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</si>
  <si>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</si>
  <si>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</si>
  <si>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</si>
  <si>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</si>
  <si>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</si>
  <si>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</si>
  <si>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</si>
  <si>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</si>
  <si>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</si>
  <si>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</si>
  <si>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</si>
  <si>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</si>
  <si>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</si>
  <si>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</si>
  <si>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</si>
  <si>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</si>
  <si>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</si>
  <si>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</si>
  <si>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</si>
  <si>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</si>
  <si>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</si>
  <si>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</si>
  <si>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</si>
  <si>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</si>
  <si>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</si>
  <si>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</si>
  <si>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</si>
  <si>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</si>
  <si>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</si>
  <si>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</si>
  <si>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</si>
  <si>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</si>
  <si>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</si>
  <si>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</si>
  <si>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</si>
  <si>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</si>
  <si>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</si>
  <si>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</si>
  <si>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</si>
  <si>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</si>
  <si>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</si>
  <si>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</si>
  <si>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</si>
  <si>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</si>
  <si>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</si>
  <si>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</si>
  <si>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</si>
  <si>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</si>
  <si>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</si>
  <si>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</si>
  <si>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</si>
  <si>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</si>
  <si>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</si>
  <si>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</si>
  <si>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</si>
  <si>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</si>
  <si>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</si>
  <si>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</si>
  <si>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</si>
  <si>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</si>
  <si>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</si>
  <si>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</si>
  <si>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</si>
  <si>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</si>
  <si>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</si>
  <si>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</si>
  <si>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</si>
  <si>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</si>
  <si>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</si>
  <si>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</si>
  <si>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</si>
  <si>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</si>
  <si>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</si>
  <si>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</si>
  <si>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</si>
  <si>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</si>
  <si>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</si>
  <si>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</si>
  <si>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</si>
  <si>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</si>
  <si>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</si>
  <si>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</si>
  <si>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</si>
  <si>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</si>
  <si>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</si>
  <si>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</si>
  <si>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</si>
  <si>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</si>
  <si>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</si>
  <si>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</si>
  <si>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</si>
  <si>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</si>
  <si>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</si>
  <si>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</si>
  <si>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</si>
  <si>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</si>
  <si>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</si>
  <si>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</si>
  <si>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</si>
  <si>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</si>
  <si>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</si>
  <si>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</si>
  <si>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</si>
  <si>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</si>
  <si>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</si>
  <si>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</si>
  <si>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</si>
  <si>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</si>
  <si>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</si>
  <si>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</si>
  <si>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</si>
  <si>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</si>
  <si>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</si>
  <si>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</si>
  <si>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</si>
  <si>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</si>
  <si>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</si>
  <si>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</si>
  <si>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</si>
  <si>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</si>
  <si>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</si>
  <si>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</si>
  <si>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</si>
  <si>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</si>
  <si>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</si>
  <si>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</si>
  <si>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</si>
  <si>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</si>
  <si>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</si>
  <si>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</si>
  <si>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</si>
  <si>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</si>
  <si>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</si>
  <si>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</si>
  <si>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</si>
  <si>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</si>
  <si>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</si>
  <si>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</si>
  <si>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</si>
  <si>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</si>
  <si>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</si>
  <si>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</si>
  <si>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</si>
  <si>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</si>
  <si>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</si>
  <si>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</si>
  <si>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</si>
  <si>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</si>
  <si>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</si>
  <si>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</si>
  <si>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</si>
  <si>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</si>
  <si>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</si>
  <si>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</si>
  <si>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</si>
  <si>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</si>
  <si>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</si>
  <si>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</si>
  <si>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</si>
  <si>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</si>
  <si>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</si>
  <si>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</si>
  <si>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</si>
  <si>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</si>
  <si>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</si>
  <si>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</si>
  <si>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</si>
  <si>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</si>
  <si>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</si>
  <si>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</si>
  <si>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</si>
  <si>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</si>
  <si>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</si>
  <si>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</si>
  <si>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</si>
  <si>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</si>
  <si>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</si>
  <si>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</si>
  <si>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</si>
  <si>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</si>
  <si>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</si>
  <si>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</si>
  <si>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</si>
  <si>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</si>
  <si>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</si>
  <si>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</si>
  <si>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</si>
  <si>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</si>
  <si>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</si>
  <si>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</si>
  <si>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</si>
  <si>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</si>
  <si>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</si>
  <si>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</si>
  <si>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</si>
  <si>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</si>
  <si>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</si>
  <si>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</si>
  <si>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</si>
  <si>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</si>
  <si>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</si>
  <si>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</si>
  <si>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</si>
  <si>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</si>
  <si>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</si>
  <si>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</si>
  <si>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</si>
  <si>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</si>
  <si>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</si>
  <si>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</si>
  <si>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</si>
  <si>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</si>
  <si>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</si>
  <si>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</si>
  <si>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</si>
  <si>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</si>
  <si>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</si>
  <si>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</si>
  <si>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</si>
  <si>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</si>
  <si>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</si>
  <si>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</si>
  <si>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</si>
  <si>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</si>
  <si>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</si>
  <si>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</si>
  <si>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</si>
  <si>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</si>
  <si>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</si>
  <si>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</si>
  <si>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</si>
  <si>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</si>
  <si>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</si>
  <si>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</si>
  <si>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</si>
  <si>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</si>
  <si>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</si>
  <si>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</si>
  <si>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</si>
  <si>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</si>
  <si>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</si>
  <si>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</si>
  <si>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</si>
  <si>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</si>
  <si>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</si>
  <si>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</si>
  <si>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</si>
  <si>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</si>
  <si>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</si>
  <si>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</si>
  <si>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</si>
  <si>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</si>
  <si>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</si>
  <si>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</si>
  <si>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</si>
  <si>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</si>
  <si>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</si>
  <si>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</si>
  <si>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</si>
  <si>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</si>
  <si>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</si>
  <si>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</si>
  <si>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</si>
  <si>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</si>
  <si>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</si>
  <si>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</si>
  <si>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</si>
  <si>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</si>
  <si>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</si>
  <si>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</si>
  <si>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</si>
  <si>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</si>
  <si>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</si>
  <si>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</si>
  <si>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</si>
  <si>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</si>
  <si>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</si>
  <si>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</si>
  <si>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</si>
  <si>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</si>
  <si>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</si>
  <si>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</si>
  <si>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</si>
  <si>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</si>
  <si>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</si>
  <si>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</si>
  <si>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</si>
  <si>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</si>
  <si>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</si>
  <si>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</si>
  <si>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</si>
  <si>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</si>
  <si>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</si>
  <si>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</si>
  <si>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</si>
  <si>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</si>
  <si>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</si>
  <si>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</si>
  <si>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</si>
  <si>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</si>
  <si>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</si>
  <si>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</si>
  <si>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</si>
  <si>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</si>
  <si>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</si>
  <si>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</si>
  <si>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</si>
  <si>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</si>
  <si>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</si>
  <si>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</si>
  <si>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</si>
  <si>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</si>
  <si>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</si>
  <si>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</si>
  <si>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</si>
  <si>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</si>
  <si>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</si>
  <si>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</si>
  <si>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</si>
  <si>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</si>
  <si>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</si>
  <si>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</si>
  <si>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</si>
  <si>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</si>
  <si>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</si>
  <si>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</si>
  <si>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</si>
  <si>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</si>
  <si>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</si>
  <si>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</si>
  <si>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</si>
  <si>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</si>
  <si>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</si>
  <si>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</si>
  <si>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</si>
  <si>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</si>
  <si>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</si>
  <si>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</si>
  <si>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</si>
  <si>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</si>
  <si>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</si>
  <si>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</si>
  <si>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</si>
  <si>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</si>
  <si>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</si>
  <si>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</si>
  <si>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</si>
  <si>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</si>
  <si>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</si>
  <si>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</si>
  <si>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</si>
  <si>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</si>
  <si>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</si>
  <si>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</si>
  <si>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</si>
  <si>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</si>
  <si>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</si>
  <si>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</si>
  <si>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</si>
  <si>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</si>
  <si>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</si>
  <si>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</si>
  <si>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</si>
  <si>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</si>
  <si>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</si>
  <si>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</si>
  <si>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</si>
  <si>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</si>
  <si>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</si>
  <si>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</si>
  <si>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</si>
  <si>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</si>
  <si>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</si>
  <si>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</si>
  <si>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</si>
  <si>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</si>
  <si>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</si>
  <si>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</si>
  <si>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</si>
  <si>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</si>
  <si>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</si>
  <si>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</si>
  <si>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</si>
  <si>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</si>
  <si>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</si>
  <si>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</si>
  <si>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</si>
  <si>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</si>
  <si>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</si>
  <si>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</si>
  <si>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</si>
  <si>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</si>
  <si>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</si>
  <si>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</si>
  <si>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</si>
  <si>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</si>
  <si>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</si>
  <si>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</si>
  <si>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</si>
  <si>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</si>
  <si>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</si>
  <si>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</si>
  <si>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</si>
  <si>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</si>
  <si>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</si>
  <si>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</si>
  <si>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</si>
  <si>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</si>
  <si>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</si>
  <si>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</si>
  <si>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</si>
  <si>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</si>
  <si>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</si>
  <si>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</si>
  <si>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</si>
  <si>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</si>
  <si>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</si>
  <si>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</si>
  <si>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</si>
  <si>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</si>
  <si>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</si>
  <si>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</si>
  <si>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</si>
  <si>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</si>
  <si>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</si>
  <si>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</si>
  <si>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</si>
  <si>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</si>
  <si>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</si>
  <si>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</si>
  <si>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</si>
  <si>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</si>
  <si>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</si>
  <si>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</si>
  <si>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</si>
  <si>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</si>
  <si>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</si>
  <si>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</si>
  <si>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</si>
  <si>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</si>
  <si>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</si>
  <si>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</si>
  <si>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</si>
  <si>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</si>
  <si>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</si>
  <si>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</si>
  <si>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</si>
  <si>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</si>
  <si>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</si>
  <si>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</si>
  <si>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</si>
  <si>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</si>
  <si>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</si>
  <si>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</si>
  <si>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</si>
  <si>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</si>
  <si>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</si>
  <si>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</si>
  <si>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</si>
  <si>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</si>
  <si>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</si>
  <si>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</si>
  <si>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</si>
  <si>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</si>
  <si>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</si>
  <si>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</si>
  <si>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</si>
  <si>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</si>
  <si>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</si>
  <si>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</si>
  <si>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</si>
  <si>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</si>
  <si>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</si>
  <si>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</si>
  <si>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</si>
  <si>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</si>
  <si>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</si>
  <si>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</si>
  <si>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</si>
  <si>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</si>
  <si>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</si>
  <si>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</si>
  <si>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</si>
  <si>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</si>
  <si>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</si>
  <si>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</si>
  <si>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</si>
  <si>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</si>
  <si>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</si>
  <si>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</si>
  <si>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</si>
  <si>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</si>
  <si>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</si>
  <si>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</si>
  <si>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</si>
  <si>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</si>
  <si>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</si>
  <si>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</si>
  <si>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</si>
  <si>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</si>
  <si>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</si>
  <si>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</si>
  <si>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</si>
  <si>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</si>
  <si>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</si>
  <si>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</si>
  <si>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</si>
  <si>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</si>
  <si>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</si>
  <si>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</si>
  <si>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</si>
  <si>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</si>
  <si>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</si>
  <si>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</si>
  <si>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</si>
  <si>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</si>
  <si>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</si>
  <si>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</si>
  <si>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</si>
  <si>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</si>
  <si>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</si>
  <si>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</si>
  <si>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</si>
  <si>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</si>
  <si>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</si>
  <si>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</si>
  <si>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</si>
  <si>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</si>
  <si>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</si>
  <si>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</si>
  <si>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</si>
  <si>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</si>
  <si>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</si>
  <si>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</si>
  <si>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</si>
  <si>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</si>
  <si>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</si>
  <si>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</si>
  <si>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</si>
  <si>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</si>
  <si>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</si>
  <si>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</si>
  <si>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</si>
  <si>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</si>
  <si>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</si>
  <si>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</si>
  <si>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</si>
  <si>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</si>
  <si>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</si>
  <si>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</si>
  <si>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</si>
  <si>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</si>
  <si>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</si>
  <si>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</si>
  <si>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</si>
  <si>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</si>
  <si>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</si>
  <si>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</si>
  <si>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</si>
  <si>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</si>
  <si>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</si>
  <si>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</si>
  <si>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</si>
  <si>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</si>
  <si>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</si>
  <si>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</si>
  <si>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</si>
  <si>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</si>
  <si>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</si>
  <si>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</si>
  <si>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</si>
  <si>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</si>
  <si>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</si>
  <si>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</si>
  <si>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</si>
  <si>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</si>
  <si>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</si>
  <si>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</si>
  <si>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</si>
  <si>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</si>
  <si>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</si>
  <si>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</si>
  <si>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</si>
  <si>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</si>
  <si>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</si>
  <si>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</si>
  <si>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</si>
  <si>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</si>
  <si>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</si>
  <si>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</si>
  <si>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</si>
  <si>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</si>
  <si>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</si>
  <si>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</si>
  <si>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</si>
  <si>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</si>
  <si>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</si>
  <si>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</si>
  <si>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</si>
  <si>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</si>
  <si>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</si>
  <si>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</si>
  <si>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</si>
  <si>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</si>
  <si>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</si>
  <si>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</si>
  <si>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</si>
  <si>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</si>
  <si>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</si>
  <si>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</si>
  <si>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</si>
  <si>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</si>
  <si>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</si>
  <si>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</si>
  <si>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</si>
  <si>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</si>
  <si>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</si>
  <si>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</si>
  <si>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</si>
  <si>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</si>
  <si>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</si>
  <si>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</si>
  <si>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</si>
  <si>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</si>
  <si>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</si>
  <si>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</si>
  <si>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</si>
  <si>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</si>
  <si>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</si>
  <si>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</si>
  <si>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</si>
  <si>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</si>
  <si>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</si>
  <si>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</si>
  <si>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</si>
  <si>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</si>
  <si>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</si>
  <si>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</si>
  <si>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</si>
  <si>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</si>
  <si>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</si>
  <si>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</si>
  <si>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</si>
  <si>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</si>
  <si>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</si>
  <si>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</si>
  <si>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</si>
  <si>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</si>
  <si>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</si>
  <si>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</si>
  <si>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</si>
  <si>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</si>
  <si>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</si>
  <si>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</si>
  <si>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</si>
  <si>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</si>
  <si>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</si>
  <si>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</si>
  <si>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</si>
  <si>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</si>
  <si>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</si>
  <si>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</si>
  <si>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</si>
  <si>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</si>
  <si>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</si>
  <si>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</si>
  <si>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</si>
  <si>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</si>
  <si>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</si>
  <si>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</si>
  <si>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</si>
  <si>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</si>
  <si>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</si>
  <si>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</si>
  <si>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</si>
  <si>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</si>
  <si>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</si>
  <si>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</si>
  <si>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</si>
  <si>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</si>
  <si>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</si>
  <si>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</si>
  <si>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</si>
  <si>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</si>
  <si>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</si>
  <si>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</si>
  <si>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</si>
  <si>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</si>
  <si>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</si>
  <si>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</si>
  <si>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</si>
  <si>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</si>
  <si>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</si>
  <si>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</si>
  <si>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</si>
  <si>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</si>
  <si>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</si>
  <si>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</si>
  <si>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</si>
  <si>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</si>
  <si>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</si>
  <si>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</si>
  <si>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</si>
  <si>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</si>
  <si>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</si>
  <si>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</si>
  <si>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</si>
  <si>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</si>
  <si>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</si>
  <si>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</si>
  <si>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</si>
  <si>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</si>
  <si>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</si>
  <si>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</si>
  <si>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</si>
  <si>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</si>
  <si>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</si>
  <si>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</si>
  <si>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</si>
  <si>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</si>
  <si>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</si>
  <si>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</si>
  <si>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</si>
  <si>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</si>
  <si>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</si>
  <si>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</si>
  <si>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</si>
  <si>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</si>
  <si>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</si>
  <si>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</si>
  <si>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</si>
  <si>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</si>
  <si>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</si>
  <si>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</si>
  <si>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</si>
  <si>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</si>
  <si>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</si>
  <si>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</si>
  <si>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</si>
  <si>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</si>
  <si>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</si>
  <si>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</si>
  <si>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</si>
  <si>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</si>
  <si>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</si>
  <si>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</si>
  <si>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</si>
  <si>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</si>
  <si>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</si>
  <si>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</si>
  <si>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</si>
  <si>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</si>
  <si>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</si>
  <si>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</si>
  <si>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</si>
  <si>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</si>
  <si>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</si>
  <si>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</si>
  <si>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</si>
  <si>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</si>
  <si>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</si>
  <si>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</si>
  <si>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</si>
  <si>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</si>
  <si>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</si>
  <si>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</si>
  <si>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</si>
  <si>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</si>
  <si>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</si>
  <si>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</si>
  <si>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</si>
  <si>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</si>
  <si>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</si>
  <si>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</si>
  <si>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</si>
  <si>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</si>
  <si>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</si>
  <si>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</si>
  <si>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</si>
  <si>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</si>
  <si>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</si>
  <si>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</si>
  <si>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</si>
  <si>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</si>
  <si>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</si>
  <si>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</si>
  <si>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</si>
  <si>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</si>
  <si>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</si>
  <si>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</si>
  <si>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</si>
  <si>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</si>
  <si>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</si>
  <si>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</si>
  <si>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</si>
  <si>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</si>
  <si>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</si>
  <si>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</si>
  <si>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</si>
  <si>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</si>
  <si>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</si>
  <si>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</si>
  <si>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</si>
  <si>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</si>
  <si>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</si>
  <si>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</si>
  <si>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</si>
  <si>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</si>
  <si>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</si>
  <si>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</si>
  <si>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</si>
  <si>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</si>
  <si>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</si>
  <si>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</si>
  <si>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</si>
  <si>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</si>
  <si>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</si>
  <si>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</si>
  <si>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</si>
  <si>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</si>
  <si>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</si>
  <si>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</si>
  <si>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</si>
  <si>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</si>
  <si>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</si>
  <si>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</si>
  <si>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</si>
  <si>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</si>
  <si>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</si>
  <si>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</si>
  <si>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</si>
  <si>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</si>
  <si>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</si>
  <si>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</si>
  <si>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</si>
  <si>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</si>
  <si>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</si>
  <si>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</si>
  <si>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</si>
  <si>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</si>
  <si>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</si>
  <si>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</si>
  <si>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</si>
  <si>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</si>
  <si>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</si>
  <si>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</si>
  <si>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</si>
  <si>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</si>
  <si>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</si>
  <si>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</si>
  <si>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</si>
  <si>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</si>
  <si>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</si>
  <si>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</si>
  <si>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</si>
  <si>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</si>
  <si>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</si>
  <si>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</si>
  <si>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</si>
  <si>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</si>
  <si>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</si>
  <si>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</si>
  <si>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</si>
  <si>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</si>
  <si>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</si>
  <si>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</si>
  <si>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</si>
  <si>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</si>
  <si>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</si>
  <si>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</si>
  <si>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</si>
  <si>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</si>
  <si>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</si>
  <si>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</si>
  <si>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</si>
  <si>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</si>
  <si>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</si>
  <si>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</si>
  <si>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</si>
  <si>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</si>
  <si>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</si>
  <si>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</si>
  <si>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</si>
  <si>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</si>
  <si>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</si>
  <si>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</si>
  <si>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</si>
  <si>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</si>
  <si>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</si>
  <si>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</si>
  <si>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</si>
  <si>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</si>
  <si>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</si>
  <si>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</si>
  <si>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</si>
  <si>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</si>
  <si>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</si>
  <si>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</si>
  <si>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</si>
  <si>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</si>
  <si>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</si>
  <si>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</si>
  <si>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</si>
  <si>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</si>
  <si>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</si>
  <si>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</si>
  <si>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</si>
  <si>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</si>
  <si>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</si>
  <si>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</si>
  <si>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</si>
  <si>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</si>
  <si>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</si>
  <si>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</si>
  <si>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</si>
  <si>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</si>
  <si>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</si>
  <si>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</si>
  <si>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</si>
  <si>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</si>
  <si>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</si>
  <si>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</si>
  <si>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</si>
  <si>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</si>
  <si>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</si>
  <si>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</si>
  <si>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</si>
  <si>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</si>
  <si>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</si>
  <si>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</si>
  <si>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</si>
  <si>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</si>
  <si>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</si>
  <si>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</si>
  <si>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</si>
  <si>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</si>
  <si>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</si>
  <si>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</si>
  <si>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</si>
  <si>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</si>
  <si>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</si>
  <si>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</si>
  <si>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</si>
  <si>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</si>
  <si>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</si>
  <si>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</si>
  <si>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</si>
  <si>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</si>
  <si>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</si>
  <si>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</si>
  <si>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</si>
  <si>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</si>
  <si>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</si>
  <si>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</si>
  <si>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</si>
  <si>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</si>
  <si>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</si>
  <si>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</si>
  <si>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</si>
  <si>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</si>
  <si>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</si>
  <si>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</si>
  <si>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</si>
  <si>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</si>
  <si>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</si>
  <si>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</si>
  <si>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</si>
  <si>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</si>
  <si>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</si>
  <si>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</si>
  <si>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</si>
  <si>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</si>
  <si>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</si>
  <si>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</si>
  <si>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</si>
  <si>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</si>
  <si>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</si>
  <si>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</si>
  <si>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</si>
  <si>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</si>
  <si>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</si>
  <si>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</si>
  <si>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</si>
  <si>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</si>
  <si>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</si>
  <si>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</si>
  <si>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</si>
  <si>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</si>
  <si>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</si>
  <si>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</si>
  <si>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</si>
  <si>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</si>
  <si>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</si>
  <si>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</si>
  <si>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</si>
  <si>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</si>
  <si>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</si>
  <si>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</si>
  <si>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</si>
  <si>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</si>
  <si>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</si>
  <si>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</si>
  <si>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</si>
  <si>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</si>
  <si>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</si>
  <si>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</si>
  <si>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</si>
  <si>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</si>
  <si>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</si>
  <si>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</si>
  <si>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</si>
  <si>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</si>
  <si>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</si>
  <si>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</si>
  <si>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</si>
  <si>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</si>
  <si>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</si>
  <si>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</si>
  <si>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</si>
  <si>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</si>
  <si>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</si>
  <si>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</si>
  <si>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</si>
  <si>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</si>
  <si>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</si>
  <si>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</si>
  <si>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</si>
  <si>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</si>
  <si>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</si>
  <si>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</si>
  <si>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</si>
  <si>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</si>
  <si>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</si>
  <si>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</si>
  <si>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</si>
  <si>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</si>
  <si>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</si>
  <si>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</si>
  <si>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</si>
  <si>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</si>
  <si>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</si>
  <si>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</si>
  <si>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</si>
  <si>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</si>
  <si>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</si>
  <si>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</si>
  <si>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</si>
  <si>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</si>
  <si>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</si>
  <si>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</si>
  <si>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</si>
  <si>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</si>
  <si>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</si>
  <si>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</si>
  <si>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</si>
  <si>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</si>
  <si>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</si>
  <si>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</si>
  <si>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</si>
  <si>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</si>
  <si>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</si>
  <si>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</si>
  <si>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</si>
  <si>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</si>
  <si>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</si>
  <si>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</si>
  <si>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</si>
  <si>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</si>
  <si>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</si>
  <si>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</si>
  <si>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</si>
  <si>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</si>
  <si>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</si>
  <si>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</si>
  <si>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</si>
  <si>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</si>
  <si>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</si>
  <si>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</si>
  <si>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</si>
  <si>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</si>
  <si>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</si>
  <si>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</si>
  <si>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</si>
  <si>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</si>
  <si>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</si>
  <si>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</si>
  <si>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</si>
  <si>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</si>
  <si>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</si>
  <si>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</si>
  <si>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</si>
  <si>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</si>
  <si>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</si>
  <si>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</si>
  <si>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</si>
  <si>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</si>
  <si>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</si>
  <si>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</si>
  <si>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</si>
  <si>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</si>
  <si>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</si>
  <si>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</si>
  <si>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</si>
  <si>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</si>
  <si>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</si>
  <si>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</si>
  <si>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</si>
  <si>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</si>
  <si>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</si>
  <si>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</si>
  <si>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</si>
  <si>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</si>
  <si>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</si>
  <si>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</si>
  <si>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</si>
  <si>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</si>
  <si>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</si>
  <si>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</si>
  <si>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</si>
  <si>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</si>
  <si>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</si>
  <si>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</si>
  <si>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</si>
  <si>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</si>
  <si>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</si>
  <si>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</si>
  <si>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</si>
  <si>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</si>
  <si>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</si>
  <si>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</si>
  <si>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</si>
  <si>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</si>
  <si>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</si>
  <si>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</si>
  <si>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</si>
  <si>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</si>
  <si>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</si>
  <si>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</si>
  <si>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</si>
  <si>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</si>
  <si>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</si>
  <si>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</si>
  <si>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</si>
  <si>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</si>
  <si>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</si>
  <si>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</si>
  <si>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</si>
  <si>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</si>
  <si>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</si>
  <si>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</si>
  <si>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</si>
  <si>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</si>
  <si>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</si>
  <si>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</si>
  <si>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</si>
  <si>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</si>
  <si>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</si>
  <si>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</si>
  <si>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</si>
  <si>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</si>
  <si>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</si>
  <si>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</si>
  <si>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</si>
  <si>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</si>
  <si>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</si>
  <si>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</si>
  <si>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</si>
  <si>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</si>
  <si>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</si>
  <si>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</si>
  <si>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</si>
  <si>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</si>
  <si>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</si>
  <si>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</si>
  <si>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</si>
  <si>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</si>
  <si>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</si>
  <si>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</si>
  <si>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</si>
  <si>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</si>
  <si>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</si>
  <si>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</si>
  <si>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</si>
  <si>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</si>
  <si>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</si>
  <si>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</si>
  <si>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</si>
  <si>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</si>
  <si>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</si>
  <si>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</si>
  <si>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</si>
  <si>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</si>
  <si>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</si>
  <si>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</si>
  <si>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</si>
  <si>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</si>
  <si>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</si>
  <si>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</si>
  <si>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</si>
  <si>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</si>
  <si>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</si>
  <si>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</si>
  <si>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</si>
  <si>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</si>
  <si>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</si>
  <si>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</si>
  <si>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</si>
  <si>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</si>
  <si>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</si>
  <si>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</si>
  <si>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</si>
  <si>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</si>
  <si>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</si>
  <si>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</si>
  <si>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</si>
  <si>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</si>
  <si>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</si>
  <si>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</si>
  <si>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</si>
  <si>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</si>
  <si>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</si>
  <si>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</si>
  <si>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</si>
  <si>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</si>
  <si>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</si>
  <si>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</si>
  <si>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</si>
  <si>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</si>
  <si>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</si>
  <si>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</si>
  <si>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</si>
  <si>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</si>
  <si>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</si>
  <si>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</si>
  <si>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</si>
  <si>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</si>
  <si>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</si>
  <si>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</si>
  <si>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</si>
  <si>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</si>
  <si>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</si>
  <si>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</si>
  <si>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</si>
  <si>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</si>
  <si>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</si>
  <si>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</si>
  <si>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</si>
  <si>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</si>
  <si>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</si>
  <si>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</si>
  <si>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</si>
  <si>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</si>
  <si>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</si>
  <si>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</si>
  <si>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</si>
  <si>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</si>
  <si>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</si>
  <si>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</si>
  <si>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</si>
  <si>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</si>
  <si>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</si>
  <si>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</si>
  <si>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</si>
  <si>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</si>
  <si>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</si>
  <si>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</si>
  <si>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</si>
  <si>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</si>
  <si>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</si>
  <si>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</si>
  <si>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</si>
  <si>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</si>
  <si>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</si>
  <si>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</si>
  <si>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</si>
  <si>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</si>
  <si>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</si>
  <si>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</si>
  <si>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</si>
  <si>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</si>
  <si>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</si>
  <si>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</si>
  <si>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</si>
  <si>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</si>
  <si>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</si>
  <si>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</si>
  <si>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</si>
  <si>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</si>
  <si>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</si>
  <si>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</si>
  <si>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</si>
  <si>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</si>
  <si>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</si>
  <si>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</si>
  <si>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</si>
  <si>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</si>
  <si>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</si>
  <si>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</si>
  <si>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</si>
  <si>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</si>
  <si>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</si>
  <si>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</si>
  <si>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</si>
  <si>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</si>
  <si>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</si>
  <si>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</si>
  <si>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</si>
  <si>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</si>
  <si>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</si>
  <si>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</si>
  <si>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</si>
  <si>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</si>
  <si>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</si>
  <si>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</si>
  <si>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</si>
  <si>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</si>
  <si>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</si>
  <si>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</si>
  <si>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</si>
  <si>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</si>
  <si>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</si>
  <si>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</si>
  <si>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</si>
  <si>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</si>
  <si>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</si>
  <si>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</si>
  <si>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</si>
  <si>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</si>
  <si>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</si>
  <si>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</si>
  <si>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</si>
  <si>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</si>
  <si>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</si>
  <si>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</si>
  <si>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</si>
  <si>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</si>
  <si>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</si>
  <si>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</si>
  <si>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</si>
  <si>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</si>
  <si>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</si>
  <si>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</si>
  <si>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</si>
  <si>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</si>
  <si>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</si>
  <si>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</si>
  <si>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</si>
  <si>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</si>
  <si>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</si>
  <si>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</si>
  <si>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</si>
  <si>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</si>
  <si>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</si>
  <si>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</si>
  <si>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</si>
  <si>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</si>
  <si>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</si>
  <si>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</si>
  <si>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</si>
  <si>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</si>
  <si>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</si>
  <si>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</si>
  <si>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</si>
  <si>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</si>
  <si>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</si>
  <si>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</si>
  <si>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</si>
  <si>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</si>
  <si>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</si>
  <si>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</si>
  <si>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</si>
  <si>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</si>
  <si>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</si>
  <si>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</si>
  <si>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</si>
  <si>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</si>
  <si>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</si>
  <si>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</si>
  <si>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</si>
  <si>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</si>
  <si>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</si>
  <si>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Acronicta psi/tridens</t>
  </si>
  <si>
    <t>(Artengruppe Pfeileulen i.e.S.)</t>
  </si>
  <si>
    <t>*) Ziffer blau: Kappung der Individuenzahlen bei tagaktiven Faltern, sofern offensichtlich für ein größeres Gebiet geschätzt wurde. Es wird der Wert des jeweiligen Vergleichszeitraumes übertragen</t>
  </si>
  <si>
    <t>*) Ziffer violett: Meldung 1971-2000 mit geografischer Ungenauigkeit von 2 bzw. 4 TK25-Quadranten (nur bei genauer Meldung nach 2000 auf Quadrant)</t>
  </si>
  <si>
    <t>(Kupfer-Goldeule)</t>
  </si>
  <si>
    <t>(Kleines Prachteulchen)</t>
  </si>
  <si>
    <t>Anzahl gefilterte Arten</t>
  </si>
  <si>
    <t>(Rotbraune Graseule)</t>
  </si>
  <si>
    <t>(Sandstrohblumeneulchen)</t>
  </si>
  <si>
    <t>(Dunkelbraune-Lolcheule)</t>
  </si>
  <si>
    <t>(Weißgerippte Lolcheule)</t>
  </si>
  <si>
    <t>(Schwarzgefleckte Herbsteule)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</si>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</sst>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8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4" fillId="0" borderId="29" xfId="0" applyNumberFormat="1" applyFon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37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7" width="11.5703125" style="65"/>
    <col min="998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38</v>
      </c>
      <c r="E2" s="5" t="s">
        <v>39</v>
      </c>
      <c r="F2" s="15" t="s">
        <v>40</v>
      </c>
      <c r="G2" s="46">
        <f t="shared" ref="G2:G65" si="0">SUM(H2, J2)</f>
        <v>10</v>
      </c>
      <c r="H2" s="28">
        <v>8</v>
      </c>
      <c r="I2" s="29">
        <v>2</v>
      </c>
      <c r="J2" s="28">
        <f t="shared" ref="J2:J65" si="1">L2+N2</f>
        <v>2</v>
      </c>
      <c r="K2" s="29">
        <f t="shared" ref="K2:K65" si="2">MAX(P2:S2, M2)</f>
        <v>1</v>
      </c>
      <c r="L2" s="50">
        <v>0</v>
      </c>
      <c r="M2" s="4">
        <v>0</v>
      </c>
      <c r="N2" s="50">
        <v>2</v>
      </c>
      <c r="O2" s="29">
        <f t="shared" ref="O2:O65" si="3">MAX(P2:S2)</f>
        <v>1</v>
      </c>
      <c r="P2" s="43">
        <v>0</v>
      </c>
      <c r="Q2" s="4">
        <v>1</v>
      </c>
      <c r="R2" s="4">
        <v>1</v>
      </c>
      <c r="S2" s="4">
        <v>0</v>
      </c>
    </row>
    <row r="3" spans="1:19" customFormat="1" x14ac:dyDescent="0.2">
      <c r="A3" s="2">
        <v>670</v>
      </c>
      <c r="B3" s="3"/>
      <c r="C3" s="3"/>
      <c r="D3" s="3" t="s">
        <v>38</v>
      </c>
      <c r="E3" s="3" t="s">
        <v>41</v>
      </c>
      <c r="F3" s="16" t="s">
        <v>42</v>
      </c>
      <c r="G3" s="46">
        <f t="shared" si="0"/>
        <v>1</v>
      </c>
      <c r="H3" s="30">
        <v>0</v>
      </c>
      <c r="I3" s="31">
        <v>0</v>
      </c>
      <c r="J3" s="28">
        <f t="shared" si="1"/>
        <v>1</v>
      </c>
      <c r="K3" s="29">
        <f t="shared" si="2"/>
        <v>2</v>
      </c>
      <c r="L3" s="51">
        <v>0</v>
      </c>
      <c r="M3" s="2">
        <v>0</v>
      </c>
      <c r="N3" s="51">
        <v>1</v>
      </c>
      <c r="O3" s="29">
        <f t="shared" si="3"/>
        <v>2</v>
      </c>
      <c r="P3" s="44">
        <v>0</v>
      </c>
      <c r="Q3" s="2">
        <v>0</v>
      </c>
      <c r="R3" s="2">
        <v>2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38</v>
      </c>
      <c r="E4" s="3" t="s">
        <v>43</v>
      </c>
      <c r="F4" s="16" t="s">
        <v>44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45</v>
      </c>
      <c r="C5" s="3" t="s">
        <v>45</v>
      </c>
      <c r="D5" s="3"/>
      <c r="E5" s="3" t="s">
        <v>46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38</v>
      </c>
      <c r="E6" s="3" t="s">
        <v>47</v>
      </c>
      <c r="F6" s="16" t="s">
        <v>48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38</v>
      </c>
      <c r="E7" s="3" t="s">
        <v>49</v>
      </c>
      <c r="F7" s="16" t="s">
        <v>50</v>
      </c>
      <c r="G7" s="46">
        <f t="shared" si="0"/>
        <v>5</v>
      </c>
      <c r="H7" s="30">
        <v>5</v>
      </c>
      <c r="I7" s="31">
        <v>1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38</v>
      </c>
      <c r="E8" s="3" t="s">
        <v>51</v>
      </c>
      <c r="F8" s="16" t="s">
        <v>52</v>
      </c>
      <c r="G8" s="46">
        <f t="shared" si="0"/>
        <v>5</v>
      </c>
      <c r="H8" s="30">
        <v>2</v>
      </c>
      <c r="I8" s="31">
        <v>1</v>
      </c>
      <c r="J8" s="28">
        <f t="shared" si="1"/>
        <v>3</v>
      </c>
      <c r="K8" s="29">
        <f t="shared" si="2"/>
        <v>1</v>
      </c>
      <c r="L8" s="51">
        <v>0</v>
      </c>
      <c r="M8" s="2">
        <v>0</v>
      </c>
      <c r="N8" s="51">
        <v>3</v>
      </c>
      <c r="O8" s="29">
        <f t="shared" si="3"/>
        <v>1</v>
      </c>
      <c r="P8" s="44">
        <v>0</v>
      </c>
      <c r="Q8" s="2">
        <v>0</v>
      </c>
      <c r="R8" s="2">
        <v>1</v>
      </c>
      <c r="S8" s="2">
        <v>1</v>
      </c>
    </row>
    <row r="9" spans="1:19" customFormat="1" hidden="1" x14ac:dyDescent="0.2">
      <c r="A9" s="2">
        <v>39120</v>
      </c>
      <c r="B9" s="3"/>
      <c r="C9" s="3"/>
      <c r="D9" s="3" t="s">
        <v>38</v>
      </c>
      <c r="E9" s="3" t="s">
        <v>53</v>
      </c>
      <c r="F9" s="16" t="s">
        <v>54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38</v>
      </c>
      <c r="E10" s="3" t="s">
        <v>55</v>
      </c>
      <c r="F10" s="16" t="s">
        <v>56</v>
      </c>
      <c r="G10" s="46">
        <f t="shared" si="0"/>
        <v>2</v>
      </c>
      <c r="H10" s="30">
        <v>2</v>
      </c>
      <c r="I10" s="31">
        <v>1</v>
      </c>
      <c r="J10" s="28">
        <f t="shared" si="1"/>
        <v>0</v>
      </c>
      <c r="K10" s="29">
        <f t="shared" si="2"/>
        <v>0</v>
      </c>
      <c r="L10" s="51">
        <v>0</v>
      </c>
      <c r="M10" s="2">
        <v>0</v>
      </c>
      <c r="N10" s="51">
        <v>0</v>
      </c>
      <c r="O10" s="29">
        <f t="shared" si="3"/>
        <v>0</v>
      </c>
      <c r="P10" s="44">
        <v>0</v>
      </c>
      <c r="Q10" s="2">
        <v>0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57</v>
      </c>
      <c r="F11" s="16" t="s">
        <v>58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38</v>
      </c>
      <c r="E12" s="3" t="s">
        <v>59</v>
      </c>
      <c r="F12" s="16" t="s">
        <v>60</v>
      </c>
      <c r="G12" s="46">
        <f t="shared" si="0"/>
        <v>3</v>
      </c>
      <c r="H12" s="30">
        <v>3</v>
      </c>
      <c r="I12" s="31">
        <v>1</v>
      </c>
      <c r="J12" s="28">
        <f t="shared" si="1"/>
        <v>0</v>
      </c>
      <c r="K12" s="29">
        <f t="shared" si="2"/>
        <v>0</v>
      </c>
      <c r="L12" s="51">
        <v>0</v>
      </c>
      <c r="M12" s="2">
        <v>0</v>
      </c>
      <c r="N12" s="51">
        <v>0</v>
      </c>
      <c r="O12" s="29">
        <f t="shared" si="3"/>
        <v>0</v>
      </c>
      <c r="P12" s="44">
        <v>0</v>
      </c>
      <c r="Q12" s="2">
        <v>0</v>
      </c>
      <c r="R12" s="2">
        <v>0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61</v>
      </c>
      <c r="F13" s="16" t="s">
        <v>62</v>
      </c>
      <c r="G13" s="46">
        <f t="shared" si="0"/>
        <v>16</v>
      </c>
      <c r="H13" s="30">
        <v>9</v>
      </c>
      <c r="I13" s="31">
        <v>1</v>
      </c>
      <c r="J13" s="28">
        <f t="shared" si="1"/>
        <v>7</v>
      </c>
      <c r="K13" s="29">
        <f t="shared" si="2"/>
        <v>23</v>
      </c>
      <c r="L13" s="51">
        <v>0</v>
      </c>
      <c r="M13" s="2">
        <v>0</v>
      </c>
      <c r="N13" s="51">
        <v>7</v>
      </c>
      <c r="O13" s="29">
        <f t="shared" si="3"/>
        <v>23</v>
      </c>
      <c r="P13" s="44">
        <v>6</v>
      </c>
      <c r="Q13" s="2">
        <v>9</v>
      </c>
      <c r="R13" s="2">
        <v>0</v>
      </c>
      <c r="S13" s="2">
        <v>23</v>
      </c>
    </row>
    <row r="14" spans="1:19" customFormat="1" x14ac:dyDescent="0.2">
      <c r="A14" s="2">
        <v>67280</v>
      </c>
      <c r="B14" s="3"/>
      <c r="C14" s="3"/>
      <c r="D14" s="3" t="s">
        <v>38</v>
      </c>
      <c r="E14" s="3" t="s">
        <v>63</v>
      </c>
      <c r="F14" s="16" t="s">
        <v>64</v>
      </c>
      <c r="G14" s="46">
        <f t="shared" si="0"/>
        <v>9</v>
      </c>
      <c r="H14" s="30">
        <v>9</v>
      </c>
      <c r="I14" s="31">
        <v>6</v>
      </c>
      <c r="J14" s="28">
        <f t="shared" si="1"/>
        <v>0</v>
      </c>
      <c r="K14" s="29">
        <f t="shared" si="2"/>
        <v>0</v>
      </c>
      <c r="L14" s="51">
        <v>0</v>
      </c>
      <c r="M14" s="2">
        <v>0</v>
      </c>
      <c r="N14" s="51">
        <v>0</v>
      </c>
      <c r="O14" s="29">
        <f t="shared" si="3"/>
        <v>0</v>
      </c>
      <c r="P14" s="44">
        <v>0</v>
      </c>
      <c r="Q14" s="2">
        <v>0</v>
      </c>
      <c r="R14" s="2">
        <v>0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65</v>
      </c>
      <c r="F15" s="16" t="s">
        <v>66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67</v>
      </c>
      <c r="F16" s="16" t="s">
        <v>68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69</v>
      </c>
      <c r="E17" s="3" t="s">
        <v>70</v>
      </c>
      <c r="F17" s="16" t="s">
        <v>71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38</v>
      </c>
      <c r="E18" s="3" t="s">
        <v>72</v>
      </c>
      <c r="F18" s="16" t="s">
        <v>73</v>
      </c>
      <c r="G18" s="46">
        <f t="shared" si="0"/>
        <v>4</v>
      </c>
      <c r="H18" s="30">
        <v>4</v>
      </c>
      <c r="I18" s="31">
        <v>1</v>
      </c>
      <c r="J18" s="28">
        <f t="shared" si="1"/>
        <v>0</v>
      </c>
      <c r="K18" s="29">
        <f t="shared" si="2"/>
        <v>0</v>
      </c>
      <c r="L18" s="51">
        <v>0</v>
      </c>
      <c r="M18" s="2">
        <v>0</v>
      </c>
      <c r="N18" s="51">
        <v>0</v>
      </c>
      <c r="O18" s="29">
        <f t="shared" si="3"/>
        <v>0</v>
      </c>
      <c r="P18" s="44">
        <v>0</v>
      </c>
      <c r="Q18" s="2">
        <v>0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74</v>
      </c>
      <c r="F19" s="16" t="s">
        <v>75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76</v>
      </c>
      <c r="E20" s="3" t="s">
        <v>77</v>
      </c>
      <c r="F20" s="16" t="s">
        <v>78</v>
      </c>
      <c r="G20" s="46">
        <f t="shared" si="0"/>
        <v>2</v>
      </c>
      <c r="H20" s="30">
        <v>2</v>
      </c>
      <c r="I20" s="31">
        <v>1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38</v>
      </c>
      <c r="E21" s="3" t="s">
        <v>79</v>
      </c>
      <c r="F21" s="16" t="s">
        <v>80</v>
      </c>
      <c r="G21" s="46">
        <f t="shared" si="0"/>
        <v>2</v>
      </c>
      <c r="H21" s="95">
        <v>1</v>
      </c>
      <c r="I21" s="96">
        <v>1</v>
      </c>
      <c r="J21" s="28">
        <f t="shared" si="1"/>
        <v>1</v>
      </c>
      <c r="K21" s="29">
        <f t="shared" si="2"/>
        <v>1</v>
      </c>
      <c r="L21" s="51">
        <v>0</v>
      </c>
      <c r="M21" s="2">
        <v>0</v>
      </c>
      <c r="N21" s="51">
        <v>1</v>
      </c>
      <c r="O21" s="29">
        <f t="shared" si="3"/>
        <v>1</v>
      </c>
      <c r="P21" s="44">
        <v>0</v>
      </c>
      <c r="Q21" s="2">
        <v>0</v>
      </c>
      <c r="R21" s="2">
        <v>1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38</v>
      </c>
      <c r="E22" s="3" t="s">
        <v>81</v>
      </c>
      <c r="F22" s="16" t="s">
        <v>82</v>
      </c>
      <c r="G22" s="46">
        <f t="shared" si="0"/>
        <v>2</v>
      </c>
      <c r="H22" s="30">
        <v>1</v>
      </c>
      <c r="I22" s="31">
        <v>1</v>
      </c>
      <c r="J22" s="28">
        <f t="shared" si="1"/>
        <v>1</v>
      </c>
      <c r="K22" s="29">
        <f t="shared" si="2"/>
        <v>2</v>
      </c>
      <c r="L22" s="51">
        <v>0</v>
      </c>
      <c r="M22" s="2">
        <v>0</v>
      </c>
      <c r="N22" s="51">
        <v>1</v>
      </c>
      <c r="O22" s="29">
        <f t="shared" si="3"/>
        <v>2</v>
      </c>
      <c r="P22" s="44">
        <v>0</v>
      </c>
      <c r="Q22" s="2">
        <v>0</v>
      </c>
      <c r="R22" s="2">
        <v>0</v>
      </c>
      <c r="S22" s="2">
        <v>2</v>
      </c>
    </row>
    <row r="23" spans="1:19" customFormat="1" x14ac:dyDescent="0.2">
      <c r="A23" s="2">
        <v>67630</v>
      </c>
      <c r="B23" s="3"/>
      <c r="C23" s="3"/>
      <c r="D23" s="3" t="s">
        <v>38</v>
      </c>
      <c r="E23" s="3" t="s">
        <v>83</v>
      </c>
      <c r="F23" s="16" t="s">
        <v>84</v>
      </c>
      <c r="G23" s="46">
        <f t="shared" si="0"/>
        <v>6</v>
      </c>
      <c r="H23" s="30">
        <v>6</v>
      </c>
      <c r="I23" s="31">
        <v>1</v>
      </c>
      <c r="J23" s="28">
        <f t="shared" si="1"/>
        <v>0</v>
      </c>
      <c r="K23" s="29">
        <f t="shared" si="2"/>
        <v>0</v>
      </c>
      <c r="L23" s="51">
        <v>0</v>
      </c>
      <c r="M23" s="2">
        <v>0</v>
      </c>
      <c r="N23" s="51">
        <v>0</v>
      </c>
      <c r="O23" s="29">
        <f t="shared" si="3"/>
        <v>0</v>
      </c>
      <c r="P23" s="44">
        <v>0</v>
      </c>
      <c r="Q23" s="2">
        <v>0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38</v>
      </c>
      <c r="E24" s="3" t="s">
        <v>85</v>
      </c>
      <c r="F24" s="16" t="s">
        <v>86</v>
      </c>
      <c r="G24" s="46">
        <f t="shared" si="0"/>
        <v>6</v>
      </c>
      <c r="H24" s="30">
        <v>4</v>
      </c>
      <c r="I24" s="31">
        <v>2</v>
      </c>
      <c r="J24" s="28">
        <f t="shared" si="1"/>
        <v>2</v>
      </c>
      <c r="K24" s="29">
        <f t="shared" si="2"/>
        <v>10</v>
      </c>
      <c r="L24" s="51">
        <v>0</v>
      </c>
      <c r="M24" s="2">
        <v>0</v>
      </c>
      <c r="N24" s="51">
        <v>2</v>
      </c>
      <c r="O24" s="29">
        <f t="shared" si="3"/>
        <v>10</v>
      </c>
      <c r="P24" s="44">
        <v>0</v>
      </c>
      <c r="Q24" s="2">
        <v>0</v>
      </c>
      <c r="R24" s="2">
        <v>0</v>
      </c>
      <c r="S24" s="2">
        <v>10</v>
      </c>
    </row>
    <row r="25" spans="1:19" customFormat="1" x14ac:dyDescent="0.2">
      <c r="A25" s="2">
        <v>67690</v>
      </c>
      <c r="B25" s="3"/>
      <c r="C25" s="3"/>
      <c r="D25" s="3" t="s">
        <v>38</v>
      </c>
      <c r="E25" s="3" t="s">
        <v>87</v>
      </c>
      <c r="F25" s="16" t="s">
        <v>88</v>
      </c>
      <c r="G25" s="46">
        <f t="shared" si="0"/>
        <v>2</v>
      </c>
      <c r="H25" s="30">
        <v>2</v>
      </c>
      <c r="I25" s="31">
        <v>1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69</v>
      </c>
      <c r="E26" s="3" t="s">
        <v>89</v>
      </c>
      <c r="F26" s="16" t="s">
        <v>90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91</v>
      </c>
      <c r="E27" s="3" t="s">
        <v>92</v>
      </c>
      <c r="F27" s="16" t="s">
        <v>93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x14ac:dyDescent="0.2">
      <c r="A28" s="2">
        <v>67770</v>
      </c>
      <c r="B28" s="3"/>
      <c r="C28" s="3"/>
      <c r="D28" s="94" t="s">
        <v>76</v>
      </c>
      <c r="E28" s="3" t="s">
        <v>94</v>
      </c>
      <c r="F28" s="16" t="s">
        <v>95</v>
      </c>
      <c r="G28" s="46">
        <f t="shared" si="0"/>
        <v>3</v>
      </c>
      <c r="H28" s="30">
        <v>3</v>
      </c>
      <c r="I28" s="31">
        <v>1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96</v>
      </c>
      <c r="E29" s="3" t="s">
        <v>97</v>
      </c>
      <c r="F29" s="16" t="s">
        <v>98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91</v>
      </c>
      <c r="E30" s="3" t="s">
        <v>99</v>
      </c>
      <c r="F30" s="16" t="s">
        <v>100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101</v>
      </c>
      <c r="F31" s="16" t="s">
        <v>102</v>
      </c>
      <c r="G31" s="46">
        <f t="shared" si="0"/>
        <v>1</v>
      </c>
      <c r="H31" s="30">
        <v>1</v>
      </c>
      <c r="I31" s="31">
        <v>1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38</v>
      </c>
      <c r="E32" s="3" t="s">
        <v>103</v>
      </c>
      <c r="F32" s="16" t="s">
        <v>104</v>
      </c>
      <c r="G32" s="46">
        <f t="shared" si="0"/>
        <v>1</v>
      </c>
      <c r="H32" s="30">
        <v>1</v>
      </c>
      <c r="I32" s="31">
        <v>1</v>
      </c>
      <c r="J32" s="28">
        <f t="shared" si="1"/>
        <v>0</v>
      </c>
      <c r="K32" s="29">
        <f t="shared" si="2"/>
        <v>0</v>
      </c>
      <c r="L32" s="51">
        <v>0</v>
      </c>
      <c r="M32" s="2">
        <v>0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105</v>
      </c>
      <c r="C33" s="3" t="s">
        <v>105</v>
      </c>
      <c r="D33" s="3" t="s">
        <v>106</v>
      </c>
      <c r="E33" s="3" t="s">
        <v>107</v>
      </c>
      <c r="F33" s="16" t="s">
        <v>108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38</v>
      </c>
      <c r="E34" s="3" t="s">
        <v>109</v>
      </c>
      <c r="F34" s="16" t="s">
        <v>110</v>
      </c>
      <c r="G34" s="46">
        <f t="shared" si="0"/>
        <v>3</v>
      </c>
      <c r="H34" s="30">
        <v>3</v>
      </c>
      <c r="I34" s="31">
        <v>1</v>
      </c>
      <c r="J34" s="28">
        <f t="shared" si="1"/>
        <v>0</v>
      </c>
      <c r="K34" s="29">
        <f t="shared" si="2"/>
        <v>0</v>
      </c>
      <c r="L34" s="51">
        <v>0</v>
      </c>
      <c r="M34" s="2">
        <v>0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45</v>
      </c>
      <c r="C35" s="3" t="s">
        <v>45</v>
      </c>
      <c r="D35" s="3"/>
      <c r="E35" s="3" t="s">
        <v>111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91</v>
      </c>
      <c r="E36" s="3" t="s">
        <v>112</v>
      </c>
      <c r="F36" s="16" t="s">
        <v>113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114</v>
      </c>
      <c r="E37" s="3" t="s">
        <v>115</v>
      </c>
      <c r="F37" s="16" t="s">
        <v>116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38</v>
      </c>
      <c r="E38" s="3" t="s">
        <v>117</v>
      </c>
      <c r="F38" s="16" t="s">
        <v>118</v>
      </c>
      <c r="G38" s="46">
        <f t="shared" si="0"/>
        <v>12</v>
      </c>
      <c r="H38" s="30">
        <v>11</v>
      </c>
      <c r="I38" s="31">
        <v>2</v>
      </c>
      <c r="J38" s="28">
        <f t="shared" si="1"/>
        <v>1</v>
      </c>
      <c r="K38" s="29">
        <f t="shared" si="2"/>
        <v>1</v>
      </c>
      <c r="L38" s="51">
        <v>0</v>
      </c>
      <c r="M38" s="2">
        <v>0</v>
      </c>
      <c r="N38" s="51">
        <v>1</v>
      </c>
      <c r="O38" s="29">
        <f t="shared" si="3"/>
        <v>1</v>
      </c>
      <c r="P38" s="44">
        <v>1</v>
      </c>
      <c r="Q38" s="2">
        <v>0</v>
      </c>
      <c r="R38" s="2">
        <v>0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38</v>
      </c>
      <c r="E39" s="3" t="s">
        <v>119</v>
      </c>
      <c r="F39" s="16" t="s">
        <v>120</v>
      </c>
      <c r="G39" s="46">
        <f t="shared" si="0"/>
        <v>5</v>
      </c>
      <c r="H39" s="30">
        <v>4</v>
      </c>
      <c r="I39" s="31">
        <v>1</v>
      </c>
      <c r="J39" s="28">
        <f t="shared" si="1"/>
        <v>1</v>
      </c>
      <c r="K39" s="29">
        <f t="shared" si="2"/>
        <v>1</v>
      </c>
      <c r="L39" s="51">
        <v>0</v>
      </c>
      <c r="M39" s="2">
        <v>0</v>
      </c>
      <c r="N39" s="51">
        <v>1</v>
      </c>
      <c r="O39" s="29">
        <f t="shared" si="3"/>
        <v>1</v>
      </c>
      <c r="P39" s="44">
        <v>0</v>
      </c>
      <c r="Q39" s="2">
        <v>1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38</v>
      </c>
      <c r="E40" s="3" t="s">
        <v>121</v>
      </c>
      <c r="F40" s="16" t="s">
        <v>122</v>
      </c>
      <c r="G40" s="46">
        <f t="shared" si="0"/>
        <v>17</v>
      </c>
      <c r="H40" s="30">
        <v>13</v>
      </c>
      <c r="I40" s="31">
        <v>1</v>
      </c>
      <c r="J40" s="28">
        <f t="shared" si="1"/>
        <v>4</v>
      </c>
      <c r="K40" s="29">
        <f t="shared" si="2"/>
        <v>1</v>
      </c>
      <c r="L40" s="51">
        <v>0</v>
      </c>
      <c r="M40" s="2">
        <v>0</v>
      </c>
      <c r="N40" s="51">
        <v>4</v>
      </c>
      <c r="O40" s="29">
        <f t="shared" si="3"/>
        <v>1</v>
      </c>
      <c r="P40" s="44">
        <v>0</v>
      </c>
      <c r="Q40" s="2">
        <v>1</v>
      </c>
      <c r="R40" s="2">
        <v>1</v>
      </c>
      <c r="S40" s="2">
        <v>1</v>
      </c>
    </row>
    <row r="41" spans="1:19" customFormat="1" x14ac:dyDescent="0.2">
      <c r="A41" s="2">
        <v>68280</v>
      </c>
      <c r="B41" s="3" t="s">
        <v>105</v>
      </c>
      <c r="C41" s="3" t="s">
        <v>105</v>
      </c>
      <c r="D41" s="3" t="s">
        <v>38</v>
      </c>
      <c r="E41" s="3" t="s">
        <v>123</v>
      </c>
      <c r="F41" s="16" t="s">
        <v>124</v>
      </c>
      <c r="G41" s="46">
        <f t="shared" si="0"/>
        <v>1</v>
      </c>
      <c r="H41" s="30">
        <v>1</v>
      </c>
      <c r="I41" s="31">
        <v>1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x14ac:dyDescent="0.2">
      <c r="A42" s="2">
        <v>68300</v>
      </c>
      <c r="B42" s="3" t="s">
        <v>105</v>
      </c>
      <c r="C42" s="3" t="s">
        <v>105</v>
      </c>
      <c r="D42" s="3" t="s">
        <v>38</v>
      </c>
      <c r="E42" s="3" t="s">
        <v>125</v>
      </c>
      <c r="F42" s="16" t="s">
        <v>126</v>
      </c>
      <c r="G42" s="46">
        <f t="shared" si="0"/>
        <v>4</v>
      </c>
      <c r="H42" s="30">
        <v>3</v>
      </c>
      <c r="I42" s="31">
        <v>1</v>
      </c>
      <c r="J42" s="28">
        <f t="shared" si="1"/>
        <v>1</v>
      </c>
      <c r="K42" s="29">
        <f t="shared" si="2"/>
        <v>1</v>
      </c>
      <c r="L42" s="51">
        <v>1</v>
      </c>
      <c r="M42" s="2">
        <v>1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127</v>
      </c>
      <c r="F43" s="16" t="s">
        <v>128</v>
      </c>
      <c r="G43" s="46">
        <f t="shared" si="0"/>
        <v>4</v>
      </c>
      <c r="H43" s="30">
        <v>4</v>
      </c>
      <c r="I43" s="31">
        <v>1</v>
      </c>
      <c r="J43" s="28">
        <f t="shared" si="1"/>
        <v>0</v>
      </c>
      <c r="K43" s="29">
        <f t="shared" si="2"/>
        <v>0</v>
      </c>
      <c r="L43" s="51">
        <v>0</v>
      </c>
      <c r="M43" s="2">
        <v>0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38</v>
      </c>
      <c r="E44" s="3" t="s">
        <v>129</v>
      </c>
      <c r="F44" s="16" t="s">
        <v>130</v>
      </c>
      <c r="G44" s="46">
        <f t="shared" si="0"/>
        <v>11</v>
      </c>
      <c r="H44" s="30">
        <v>9</v>
      </c>
      <c r="I44" s="31">
        <v>1</v>
      </c>
      <c r="J44" s="28">
        <f t="shared" si="1"/>
        <v>2</v>
      </c>
      <c r="K44" s="29">
        <f t="shared" si="2"/>
        <v>1</v>
      </c>
      <c r="L44" s="51">
        <v>0</v>
      </c>
      <c r="M44" s="2">
        <v>0</v>
      </c>
      <c r="N44" s="51">
        <v>2</v>
      </c>
      <c r="O44" s="29">
        <f t="shared" si="3"/>
        <v>1</v>
      </c>
      <c r="P44" s="44">
        <v>1</v>
      </c>
      <c r="Q44" s="2">
        <v>0</v>
      </c>
      <c r="R44" s="2">
        <v>0</v>
      </c>
      <c r="S44" s="2">
        <v>1</v>
      </c>
    </row>
    <row r="45" spans="1:19" hidden="1" x14ac:dyDescent="0.2">
      <c r="A45" s="2">
        <v>68390</v>
      </c>
      <c r="B45" s="3"/>
      <c r="C45" s="3"/>
      <c r="D45" s="94" t="s">
        <v>91</v>
      </c>
      <c r="E45" s="3" t="s">
        <v>131</v>
      </c>
      <c r="F45" s="16" t="s">
        <v>132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133</v>
      </c>
      <c r="F46" s="16" t="s">
        <v>134</v>
      </c>
      <c r="G46" s="46">
        <f t="shared" si="0"/>
        <v>0</v>
      </c>
      <c r="H46" s="30">
        <v>0</v>
      </c>
      <c r="I46" s="31">
        <v>0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38</v>
      </c>
      <c r="E47" s="3" t="s">
        <v>135</v>
      </c>
      <c r="F47" s="16" t="s">
        <v>136</v>
      </c>
      <c r="G47" s="46">
        <f t="shared" si="0"/>
        <v>4</v>
      </c>
      <c r="H47" s="30">
        <v>4</v>
      </c>
      <c r="I47" s="31">
        <v>1</v>
      </c>
      <c r="J47" s="28">
        <f t="shared" si="1"/>
        <v>0</v>
      </c>
      <c r="K47" s="29">
        <f t="shared" si="2"/>
        <v>0</v>
      </c>
      <c r="L47" s="51">
        <v>0</v>
      </c>
      <c r="M47" s="2">
        <v>0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105</v>
      </c>
      <c r="C48" s="3" t="s">
        <v>105</v>
      </c>
      <c r="D48" s="3" t="s">
        <v>106</v>
      </c>
      <c r="E48" s="3" t="s">
        <v>137</v>
      </c>
      <c r="F48" s="16" t="s">
        <v>138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139</v>
      </c>
      <c r="F49" s="16" t="s">
        <v>140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76</v>
      </c>
      <c r="E50" s="3" t="s">
        <v>141</v>
      </c>
      <c r="F50" s="16" t="s">
        <v>142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143</v>
      </c>
      <c r="F51" s="16" t="s">
        <v>144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145</v>
      </c>
      <c r="E52" s="3" t="s">
        <v>146</v>
      </c>
      <c r="F52" s="16" t="s">
        <v>147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105</v>
      </c>
      <c r="C53" s="3" t="s">
        <v>105</v>
      </c>
      <c r="D53" s="3" t="s">
        <v>106</v>
      </c>
      <c r="E53" s="3" t="s">
        <v>148</v>
      </c>
      <c r="F53" s="16" t="s">
        <v>149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38</v>
      </c>
      <c r="E54" s="3" t="s">
        <v>150</v>
      </c>
      <c r="F54" s="16" t="s">
        <v>151</v>
      </c>
      <c r="G54" s="46">
        <f t="shared" si="0"/>
        <v>17</v>
      </c>
      <c r="H54" s="30">
        <v>16</v>
      </c>
      <c r="I54" s="31">
        <v>4</v>
      </c>
      <c r="J54" s="28">
        <f t="shared" si="1"/>
        <v>1</v>
      </c>
      <c r="K54" s="29">
        <f t="shared" si="2"/>
        <v>1</v>
      </c>
      <c r="L54" s="51">
        <v>0</v>
      </c>
      <c r="M54" s="2">
        <v>0</v>
      </c>
      <c r="N54" s="51">
        <v>1</v>
      </c>
      <c r="O54" s="29">
        <f t="shared" si="3"/>
        <v>1</v>
      </c>
      <c r="P54" s="44">
        <v>0</v>
      </c>
      <c r="Q54" s="2">
        <v>0</v>
      </c>
      <c r="R54" s="2">
        <v>0</v>
      </c>
      <c r="S54" s="2">
        <v>1</v>
      </c>
    </row>
    <row r="55" spans="1:19" customFormat="1" x14ac:dyDescent="0.2">
      <c r="A55" s="2">
        <v>68630</v>
      </c>
      <c r="B55" s="3"/>
      <c r="C55" s="3"/>
      <c r="D55" s="3" t="s">
        <v>38</v>
      </c>
      <c r="E55" s="3" t="s">
        <v>152</v>
      </c>
      <c r="F55" s="16" t="s">
        <v>153</v>
      </c>
      <c r="G55" s="46">
        <f t="shared" si="0"/>
        <v>13</v>
      </c>
      <c r="H55" s="30">
        <v>12</v>
      </c>
      <c r="I55" s="31">
        <v>3</v>
      </c>
      <c r="J55" s="28">
        <f t="shared" si="1"/>
        <v>1</v>
      </c>
      <c r="K55" s="29">
        <f t="shared" si="2"/>
        <v>1</v>
      </c>
      <c r="L55" s="51">
        <v>0</v>
      </c>
      <c r="M55" s="2">
        <v>0</v>
      </c>
      <c r="N55" s="51">
        <v>1</v>
      </c>
      <c r="O55" s="29">
        <f t="shared" si="3"/>
        <v>1</v>
      </c>
      <c r="P55" s="44">
        <v>1</v>
      </c>
      <c r="Q55" s="2">
        <v>0</v>
      </c>
      <c r="R55" s="2">
        <v>0</v>
      </c>
      <c r="S55" s="2">
        <v>0</v>
      </c>
    </row>
    <row r="56" spans="1:19" customFormat="1" hidden="1" x14ac:dyDescent="0.2">
      <c r="A56" s="2">
        <v>68650</v>
      </c>
      <c r="B56" s="3" t="s">
        <v>105</v>
      </c>
      <c r="C56" s="3" t="s">
        <v>105</v>
      </c>
      <c r="D56" s="3" t="s">
        <v>106</v>
      </c>
      <c r="E56" s="3" t="s">
        <v>154</v>
      </c>
      <c r="F56" s="16" t="s">
        <v>155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38</v>
      </c>
      <c r="E57" s="3" t="s">
        <v>156</v>
      </c>
      <c r="F57" s="16" t="s">
        <v>157</v>
      </c>
      <c r="G57" s="46">
        <f t="shared" si="0"/>
        <v>16</v>
      </c>
      <c r="H57" s="30">
        <v>11</v>
      </c>
      <c r="I57" s="31">
        <v>1</v>
      </c>
      <c r="J57" s="28">
        <f t="shared" si="1"/>
        <v>5</v>
      </c>
      <c r="K57" s="29">
        <f t="shared" si="2"/>
        <v>4</v>
      </c>
      <c r="L57" s="51">
        <v>0</v>
      </c>
      <c r="M57" s="2">
        <v>0</v>
      </c>
      <c r="N57" s="51">
        <v>5</v>
      </c>
      <c r="O57" s="29">
        <f t="shared" si="3"/>
        <v>4</v>
      </c>
      <c r="P57" s="44">
        <v>2</v>
      </c>
      <c r="Q57" s="2">
        <v>0</v>
      </c>
      <c r="R57" s="2">
        <v>0</v>
      </c>
      <c r="S57" s="2">
        <v>4</v>
      </c>
    </row>
    <row r="58" spans="1:19" customFormat="1" x14ac:dyDescent="0.2">
      <c r="A58" s="2">
        <v>74830</v>
      </c>
      <c r="B58" s="3"/>
      <c r="C58" s="3"/>
      <c r="D58" s="3" t="s">
        <v>38</v>
      </c>
      <c r="E58" s="3" t="s">
        <v>158</v>
      </c>
      <c r="F58" s="16" t="s">
        <v>159</v>
      </c>
      <c r="G58" s="46">
        <f t="shared" si="0"/>
        <v>3</v>
      </c>
      <c r="H58" s="30">
        <v>2</v>
      </c>
      <c r="I58" s="31">
        <v>2</v>
      </c>
      <c r="J58" s="28">
        <f t="shared" si="1"/>
        <v>1</v>
      </c>
      <c r="K58" s="29">
        <f t="shared" si="2"/>
        <v>2</v>
      </c>
      <c r="L58" s="51">
        <v>0</v>
      </c>
      <c r="M58" s="2">
        <v>0</v>
      </c>
      <c r="N58" s="51">
        <v>1</v>
      </c>
      <c r="O58" s="29">
        <f t="shared" si="3"/>
        <v>2</v>
      </c>
      <c r="P58" s="44">
        <v>0</v>
      </c>
      <c r="Q58" s="2">
        <v>0</v>
      </c>
      <c r="R58" s="2">
        <v>0</v>
      </c>
      <c r="S58" s="2">
        <v>2</v>
      </c>
    </row>
    <row r="59" spans="1:19" customFormat="1" x14ac:dyDescent="0.2">
      <c r="A59" s="2">
        <v>74850</v>
      </c>
      <c r="B59" s="3"/>
      <c r="C59" s="3"/>
      <c r="D59" s="94" t="s">
        <v>76</v>
      </c>
      <c r="E59" s="3" t="s">
        <v>160</v>
      </c>
      <c r="F59" s="16" t="s">
        <v>161</v>
      </c>
      <c r="G59" s="46">
        <f t="shared" si="0"/>
        <v>3</v>
      </c>
      <c r="H59" s="30">
        <v>3</v>
      </c>
      <c r="I59" s="31">
        <v>1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38</v>
      </c>
      <c r="E60" s="3" t="s">
        <v>162</v>
      </c>
      <c r="F60" s="16" t="s">
        <v>163</v>
      </c>
      <c r="G60" s="46">
        <f t="shared" si="0"/>
        <v>7</v>
      </c>
      <c r="H60" s="30">
        <v>7</v>
      </c>
      <c r="I60" s="31">
        <v>2</v>
      </c>
      <c r="J60" s="28">
        <f t="shared" si="1"/>
        <v>0</v>
      </c>
      <c r="K60" s="29">
        <f t="shared" si="2"/>
        <v>0</v>
      </c>
      <c r="L60" s="51">
        <v>0</v>
      </c>
      <c r="M60" s="2">
        <v>0</v>
      </c>
      <c r="N60" s="51">
        <v>0</v>
      </c>
      <c r="O60" s="29">
        <f t="shared" si="3"/>
        <v>0</v>
      </c>
      <c r="P60" s="44">
        <v>0</v>
      </c>
      <c r="Q60" s="2">
        <v>0</v>
      </c>
      <c r="R60" s="2">
        <v>0</v>
      </c>
      <c r="S60" s="2">
        <v>0</v>
      </c>
    </row>
    <row r="61" spans="1:19" customFormat="1" hidden="1" x14ac:dyDescent="0.2">
      <c r="A61" s="2">
        <v>74880</v>
      </c>
      <c r="B61" s="3"/>
      <c r="C61" s="3"/>
      <c r="D61" s="3" t="s">
        <v>38</v>
      </c>
      <c r="E61" s="3" t="s">
        <v>164</v>
      </c>
      <c r="F61" s="16" t="s">
        <v>165</v>
      </c>
      <c r="G61" s="46">
        <f t="shared" si="0"/>
        <v>0</v>
      </c>
      <c r="H61" s="30">
        <v>0</v>
      </c>
      <c r="I61" s="31">
        <v>0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38</v>
      </c>
      <c r="E62" s="3" t="s">
        <v>166</v>
      </c>
      <c r="F62" s="16" t="s">
        <v>167</v>
      </c>
      <c r="G62" s="46">
        <f t="shared" si="0"/>
        <v>1</v>
      </c>
      <c r="H62" s="30">
        <v>1</v>
      </c>
      <c r="I62" s="31">
        <v>1</v>
      </c>
      <c r="J62" s="28">
        <f t="shared" si="1"/>
        <v>0</v>
      </c>
      <c r="K62" s="29">
        <f t="shared" si="2"/>
        <v>0</v>
      </c>
      <c r="L62" s="51">
        <v>0</v>
      </c>
      <c r="M62" s="2">
        <v>0</v>
      </c>
      <c r="N62" s="51">
        <v>0</v>
      </c>
      <c r="O62" s="29">
        <f t="shared" si="3"/>
        <v>0</v>
      </c>
      <c r="P62" s="44">
        <v>0</v>
      </c>
      <c r="Q62" s="2">
        <v>0</v>
      </c>
      <c r="R62" s="2">
        <v>0</v>
      </c>
      <c r="S62" s="2">
        <v>0</v>
      </c>
    </row>
    <row r="63" spans="1:19" customFormat="1" hidden="1" x14ac:dyDescent="0.2">
      <c r="A63" s="2">
        <v>74920</v>
      </c>
      <c r="B63" s="3"/>
      <c r="C63" s="3"/>
      <c r="D63" s="3" t="s">
        <v>38</v>
      </c>
      <c r="E63" s="3" t="s">
        <v>168</v>
      </c>
      <c r="F63" s="16" t="s">
        <v>169</v>
      </c>
      <c r="G63" s="46">
        <f t="shared" si="0"/>
        <v>0</v>
      </c>
      <c r="H63" s="30">
        <v>0</v>
      </c>
      <c r="I63" s="31">
        <v>0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170</v>
      </c>
      <c r="F64" s="16" t="s">
        <v>171</v>
      </c>
      <c r="G64" s="46">
        <f t="shared" si="0"/>
        <v>0</v>
      </c>
      <c r="H64" s="30">
        <v>0</v>
      </c>
      <c r="I64" s="31">
        <v>0</v>
      </c>
      <c r="J64" s="28">
        <f t="shared" si="1"/>
        <v>0</v>
      </c>
      <c r="K64" s="29">
        <f t="shared" si="2"/>
        <v>0</v>
      </c>
      <c r="L64" s="51">
        <v>0</v>
      </c>
      <c r="M64" s="2">
        <v>0</v>
      </c>
      <c r="N64" s="51">
        <v>0</v>
      </c>
      <c r="O64" s="29">
        <f t="shared" si="3"/>
        <v>0</v>
      </c>
      <c r="P64" s="44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38</v>
      </c>
      <c r="E65" s="3" t="s">
        <v>172</v>
      </c>
      <c r="F65" s="16" t="s">
        <v>173</v>
      </c>
      <c r="G65" s="46">
        <f t="shared" si="0"/>
        <v>2</v>
      </c>
      <c r="H65" s="30">
        <v>2</v>
      </c>
      <c r="I65" s="31">
        <v>1</v>
      </c>
      <c r="J65" s="28">
        <f t="shared" si="1"/>
        <v>0</v>
      </c>
      <c r="K65" s="29">
        <f t="shared" si="2"/>
        <v>0</v>
      </c>
      <c r="L65" s="51">
        <v>0</v>
      </c>
      <c r="M65" s="2">
        <v>0</v>
      </c>
      <c r="N65" s="51">
        <v>0</v>
      </c>
      <c r="O65" s="29">
        <f t="shared" si="3"/>
        <v>0</v>
      </c>
      <c r="P65" s="44">
        <v>0</v>
      </c>
      <c r="Q65" s="2">
        <v>0</v>
      </c>
      <c r="R65" s="2">
        <v>0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174</v>
      </c>
      <c r="F66" s="16" t="s">
        <v>175</v>
      </c>
      <c r="G66" s="46">
        <f t="shared" ref="G66:G129" si="4">SUM(H66, J66)</f>
        <v>1</v>
      </c>
      <c r="H66" s="30">
        <v>1</v>
      </c>
      <c r="I66" s="31">
        <v>1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38</v>
      </c>
      <c r="E67" s="3" t="s">
        <v>176</v>
      </c>
      <c r="F67" s="16" t="s">
        <v>177</v>
      </c>
      <c r="G67" s="46">
        <f t="shared" si="4"/>
        <v>15</v>
      </c>
      <c r="H67" s="30">
        <v>13</v>
      </c>
      <c r="I67" s="31">
        <v>3</v>
      </c>
      <c r="J67" s="28">
        <f t="shared" si="5"/>
        <v>2</v>
      </c>
      <c r="K67" s="29">
        <f t="shared" si="6"/>
        <v>3</v>
      </c>
      <c r="L67" s="51">
        <v>0</v>
      </c>
      <c r="M67" s="2">
        <v>0</v>
      </c>
      <c r="N67" s="51">
        <v>2</v>
      </c>
      <c r="O67" s="29">
        <f t="shared" si="7"/>
        <v>3</v>
      </c>
      <c r="P67" s="44">
        <v>1</v>
      </c>
      <c r="Q67" s="2">
        <v>0</v>
      </c>
      <c r="R67" s="2">
        <v>0</v>
      </c>
      <c r="S67" s="2">
        <v>3</v>
      </c>
    </row>
    <row r="68" spans="1:19" customFormat="1" x14ac:dyDescent="0.2">
      <c r="A68" s="2">
        <v>75050</v>
      </c>
      <c r="B68" s="3"/>
      <c r="C68" s="3"/>
      <c r="D68" s="3" t="s">
        <v>38</v>
      </c>
      <c r="E68" s="3" t="s">
        <v>178</v>
      </c>
      <c r="F68" s="16" t="s">
        <v>179</v>
      </c>
      <c r="G68" s="46">
        <f t="shared" si="4"/>
        <v>7</v>
      </c>
      <c r="H68" s="30">
        <v>7</v>
      </c>
      <c r="I68" s="31">
        <v>1</v>
      </c>
      <c r="J68" s="28">
        <f t="shared" si="5"/>
        <v>0</v>
      </c>
      <c r="K68" s="29">
        <f t="shared" si="6"/>
        <v>0</v>
      </c>
      <c r="L68" s="51">
        <v>0</v>
      </c>
      <c r="M68" s="2">
        <v>0</v>
      </c>
      <c r="N68" s="51">
        <v>0</v>
      </c>
      <c r="O68" s="29">
        <f t="shared" si="7"/>
        <v>0</v>
      </c>
      <c r="P68" s="44">
        <v>0</v>
      </c>
      <c r="Q68" s="2">
        <v>0</v>
      </c>
      <c r="R68" s="2">
        <v>0</v>
      </c>
      <c r="S68" s="2">
        <v>0</v>
      </c>
    </row>
    <row r="69" spans="1:19" hidden="1" x14ac:dyDescent="0.2">
      <c r="A69" s="2">
        <v>75070</v>
      </c>
      <c r="B69" s="3"/>
      <c r="C69" s="3"/>
      <c r="D69" s="94" t="s">
        <v>76</v>
      </c>
      <c r="E69" s="3" t="s">
        <v>180</v>
      </c>
      <c r="F69" s="16" t="s">
        <v>181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38</v>
      </c>
      <c r="E70" s="3" t="s">
        <v>182</v>
      </c>
      <c r="F70" s="16" t="s">
        <v>183</v>
      </c>
      <c r="G70" s="46">
        <f t="shared" si="4"/>
        <v>11</v>
      </c>
      <c r="H70" s="30">
        <v>10</v>
      </c>
      <c r="I70" s="31">
        <v>1</v>
      </c>
      <c r="J70" s="28">
        <f t="shared" si="5"/>
        <v>1</v>
      </c>
      <c r="K70" s="29">
        <f t="shared" si="6"/>
        <v>1</v>
      </c>
      <c r="L70" s="51">
        <v>0</v>
      </c>
      <c r="M70" s="2">
        <v>0</v>
      </c>
      <c r="N70" s="51">
        <v>1</v>
      </c>
      <c r="O70" s="29">
        <f t="shared" si="7"/>
        <v>1</v>
      </c>
      <c r="P70" s="44">
        <v>0</v>
      </c>
      <c r="Q70" s="2">
        <v>0</v>
      </c>
      <c r="R70" s="2">
        <v>0</v>
      </c>
      <c r="S70" s="2">
        <v>1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184</v>
      </c>
      <c r="F71" s="16" t="s">
        <v>185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hidden="1" x14ac:dyDescent="0.2">
      <c r="A72" s="2">
        <v>75120</v>
      </c>
      <c r="B72" s="3"/>
      <c r="C72" s="3"/>
      <c r="D72" s="3" t="s">
        <v>38</v>
      </c>
      <c r="E72" s="3" t="s">
        <v>186</v>
      </c>
      <c r="F72" s="16" t="s">
        <v>187</v>
      </c>
      <c r="G72" s="46">
        <f t="shared" si="4"/>
        <v>0</v>
      </c>
      <c r="H72" s="30">
        <v>0</v>
      </c>
      <c r="I72" s="31">
        <v>0</v>
      </c>
      <c r="J72" s="28">
        <f t="shared" si="5"/>
        <v>0</v>
      </c>
      <c r="K72" s="29">
        <f t="shared" si="6"/>
        <v>0</v>
      </c>
      <c r="L72" s="51">
        <v>0</v>
      </c>
      <c r="M72" s="2">
        <v>0</v>
      </c>
      <c r="N72" s="51">
        <v>0</v>
      </c>
      <c r="O72" s="29">
        <f t="shared" si="7"/>
        <v>0</v>
      </c>
      <c r="P72" s="44">
        <v>0</v>
      </c>
      <c r="Q72" s="2">
        <v>0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38</v>
      </c>
      <c r="E73" s="3" t="s">
        <v>188</v>
      </c>
      <c r="F73" s="16" t="s">
        <v>189</v>
      </c>
      <c r="G73" s="46">
        <f t="shared" si="4"/>
        <v>2</v>
      </c>
      <c r="H73" s="30">
        <v>2</v>
      </c>
      <c r="I73" s="31">
        <v>1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38</v>
      </c>
      <c r="E74" s="3" t="s">
        <v>190</v>
      </c>
      <c r="F74" s="16" t="s">
        <v>191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45</v>
      </c>
      <c r="C75" s="3" t="s">
        <v>45</v>
      </c>
      <c r="D75" s="3"/>
      <c r="E75" s="3" t="s">
        <v>192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193</v>
      </c>
      <c r="E76" s="3" t="s">
        <v>194</v>
      </c>
      <c r="F76" s="16" t="s">
        <v>195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x14ac:dyDescent="0.2">
      <c r="A77" s="2">
        <v>75220</v>
      </c>
      <c r="B77" s="3"/>
      <c r="C77" s="3"/>
      <c r="D77" s="94" t="s">
        <v>76</v>
      </c>
      <c r="E77" s="3" t="s">
        <v>196</v>
      </c>
      <c r="F77" s="16" t="s">
        <v>197</v>
      </c>
      <c r="G77" s="46">
        <f t="shared" si="4"/>
        <v>3</v>
      </c>
      <c r="H77" s="30">
        <v>3</v>
      </c>
      <c r="I77" s="31">
        <v>1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38</v>
      </c>
      <c r="E78" s="3" t="s">
        <v>198</v>
      </c>
      <c r="F78" s="16" t="s">
        <v>199</v>
      </c>
      <c r="G78" s="46">
        <f t="shared" si="4"/>
        <v>0</v>
      </c>
      <c r="H78" s="30">
        <v>0</v>
      </c>
      <c r="I78" s="31">
        <v>0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38</v>
      </c>
      <c r="E79" s="3" t="s">
        <v>200</v>
      </c>
      <c r="F79" s="16" t="s">
        <v>201</v>
      </c>
      <c r="G79" s="46">
        <f t="shared" si="4"/>
        <v>85</v>
      </c>
      <c r="H79" s="30">
        <v>74</v>
      </c>
      <c r="I79" s="31">
        <v>7</v>
      </c>
      <c r="J79" s="28">
        <f t="shared" si="5"/>
        <v>11</v>
      </c>
      <c r="K79" s="29">
        <f t="shared" si="6"/>
        <v>7</v>
      </c>
      <c r="L79" s="51">
        <v>0</v>
      </c>
      <c r="M79" s="2">
        <v>0</v>
      </c>
      <c r="N79" s="51">
        <v>11</v>
      </c>
      <c r="O79" s="29">
        <f t="shared" si="7"/>
        <v>7</v>
      </c>
      <c r="P79" s="44">
        <v>2</v>
      </c>
      <c r="Q79" s="2">
        <v>3</v>
      </c>
      <c r="R79" s="2">
        <v>0</v>
      </c>
      <c r="S79" s="2">
        <v>7</v>
      </c>
    </row>
    <row r="80" spans="1:19" customFormat="1" x14ac:dyDescent="0.2">
      <c r="A80" s="2">
        <v>75300</v>
      </c>
      <c r="B80" s="3"/>
      <c r="C80" s="3"/>
      <c r="D80" s="3" t="s">
        <v>38</v>
      </c>
      <c r="E80" s="3" t="s">
        <v>202</v>
      </c>
      <c r="F80" s="16" t="s">
        <v>203</v>
      </c>
      <c r="G80" s="46">
        <f t="shared" si="4"/>
        <v>55</v>
      </c>
      <c r="H80" s="30">
        <v>50</v>
      </c>
      <c r="I80" s="31">
        <v>5</v>
      </c>
      <c r="J80" s="28">
        <f t="shared" si="5"/>
        <v>5</v>
      </c>
      <c r="K80" s="29">
        <f t="shared" si="6"/>
        <v>3</v>
      </c>
      <c r="L80" s="51">
        <v>0</v>
      </c>
      <c r="M80" s="2">
        <v>0</v>
      </c>
      <c r="N80" s="51">
        <v>5</v>
      </c>
      <c r="O80" s="29">
        <f t="shared" si="7"/>
        <v>3</v>
      </c>
      <c r="P80" s="44">
        <v>0</v>
      </c>
      <c r="Q80" s="2">
        <v>1</v>
      </c>
      <c r="R80" s="2">
        <v>3</v>
      </c>
      <c r="S80" s="2">
        <v>2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204</v>
      </c>
      <c r="F81" s="16" t="s">
        <v>205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38</v>
      </c>
      <c r="E82" s="3" t="s">
        <v>206</v>
      </c>
      <c r="F82" s="16" t="s">
        <v>207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45</v>
      </c>
      <c r="C83" s="3" t="s">
        <v>45</v>
      </c>
      <c r="D83" s="94" t="s">
        <v>208</v>
      </c>
      <c r="E83" s="3" t="s">
        <v>209</v>
      </c>
      <c r="F83" s="16" t="s">
        <v>210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76</v>
      </c>
      <c r="E84" s="3" t="s">
        <v>211</v>
      </c>
      <c r="F84" s="16" t="s">
        <v>212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38</v>
      </c>
      <c r="E85" s="3" t="s">
        <v>213</v>
      </c>
      <c r="F85" s="16" t="s">
        <v>214</v>
      </c>
      <c r="G85" s="46">
        <f t="shared" si="4"/>
        <v>8</v>
      </c>
      <c r="H85" s="30">
        <v>0</v>
      </c>
      <c r="I85" s="31">
        <v>0</v>
      </c>
      <c r="J85" s="28">
        <f t="shared" si="5"/>
        <v>8</v>
      </c>
      <c r="K85" s="29">
        <f t="shared" si="6"/>
        <v>2</v>
      </c>
      <c r="L85" s="51">
        <v>0</v>
      </c>
      <c r="M85" s="2">
        <v>0</v>
      </c>
      <c r="N85" s="51">
        <v>8</v>
      </c>
      <c r="O85" s="29">
        <f t="shared" si="7"/>
        <v>2</v>
      </c>
      <c r="P85" s="44">
        <v>1</v>
      </c>
      <c r="Q85" s="2">
        <v>2</v>
      </c>
      <c r="R85" s="2">
        <v>1</v>
      </c>
      <c r="S85" s="2">
        <v>1</v>
      </c>
    </row>
    <row r="86" spans="1:19" customFormat="1" x14ac:dyDescent="0.2">
      <c r="A86" s="2">
        <v>75400</v>
      </c>
      <c r="B86" s="3"/>
      <c r="C86" s="3"/>
      <c r="D86" s="3" t="s">
        <v>38</v>
      </c>
      <c r="E86" s="3" t="s">
        <v>215</v>
      </c>
      <c r="F86" s="16" t="s">
        <v>216</v>
      </c>
      <c r="G86" s="46">
        <f t="shared" si="4"/>
        <v>3</v>
      </c>
      <c r="H86" s="30">
        <v>1</v>
      </c>
      <c r="I86" s="31">
        <v>3</v>
      </c>
      <c r="J86" s="28">
        <f t="shared" si="5"/>
        <v>2</v>
      </c>
      <c r="K86" s="29">
        <f t="shared" si="6"/>
        <v>3</v>
      </c>
      <c r="L86" s="51">
        <v>0</v>
      </c>
      <c r="M86" s="2">
        <v>0</v>
      </c>
      <c r="N86" s="51">
        <v>2</v>
      </c>
      <c r="O86" s="29">
        <f t="shared" si="7"/>
        <v>3</v>
      </c>
      <c r="P86" s="44">
        <v>0</v>
      </c>
      <c r="Q86" s="2">
        <v>1</v>
      </c>
      <c r="R86" s="2">
        <v>0</v>
      </c>
      <c r="S86" s="2">
        <v>3</v>
      </c>
    </row>
    <row r="87" spans="1:19" customFormat="1" x14ac:dyDescent="0.2">
      <c r="A87" s="2">
        <v>75410</v>
      </c>
      <c r="B87" s="3"/>
      <c r="C87" s="3"/>
      <c r="D87" s="3" t="s">
        <v>38</v>
      </c>
      <c r="E87" s="3" t="s">
        <v>217</v>
      </c>
      <c r="F87" s="16" t="s">
        <v>218</v>
      </c>
      <c r="G87" s="46">
        <f t="shared" si="4"/>
        <v>1</v>
      </c>
      <c r="H87" s="30">
        <v>1</v>
      </c>
      <c r="I87" s="31">
        <v>1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38</v>
      </c>
      <c r="E88" s="3" t="s">
        <v>219</v>
      </c>
      <c r="F88" s="16" t="s">
        <v>220</v>
      </c>
      <c r="G88" s="46">
        <f t="shared" si="4"/>
        <v>27</v>
      </c>
      <c r="H88" s="30">
        <v>27</v>
      </c>
      <c r="I88" s="31">
        <v>3</v>
      </c>
      <c r="J88" s="28">
        <f t="shared" si="5"/>
        <v>0</v>
      </c>
      <c r="K88" s="29">
        <f t="shared" si="6"/>
        <v>0</v>
      </c>
      <c r="L88" s="51">
        <v>0</v>
      </c>
      <c r="M88" s="2">
        <v>0</v>
      </c>
      <c r="N88" s="51">
        <v>0</v>
      </c>
      <c r="O88" s="29">
        <f t="shared" si="7"/>
        <v>0</v>
      </c>
      <c r="P88" s="44">
        <v>0</v>
      </c>
      <c r="Q88" s="2">
        <v>0</v>
      </c>
      <c r="R88" s="2">
        <v>0</v>
      </c>
      <c r="S88" s="2">
        <v>0</v>
      </c>
    </row>
    <row r="89" spans="1:19" customFormat="1" hidden="1" x14ac:dyDescent="0.2">
      <c r="A89" s="2">
        <v>75430</v>
      </c>
      <c r="B89" s="3"/>
      <c r="C89" s="3"/>
      <c r="D89" s="3" t="s">
        <v>38</v>
      </c>
      <c r="E89" s="3" t="s">
        <v>221</v>
      </c>
      <c r="F89" s="16" t="s">
        <v>222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x14ac:dyDescent="0.2">
      <c r="A90" s="2">
        <v>75440</v>
      </c>
      <c r="B90" s="3"/>
      <c r="C90" s="3"/>
      <c r="D90" s="94" t="s">
        <v>76</v>
      </c>
      <c r="E90" s="3" t="s">
        <v>223</v>
      </c>
      <c r="F90" s="16" t="s">
        <v>224</v>
      </c>
      <c r="G90" s="46">
        <f t="shared" si="4"/>
        <v>7</v>
      </c>
      <c r="H90" s="30">
        <v>7</v>
      </c>
      <c r="I90" s="31">
        <v>2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38</v>
      </c>
      <c r="E91" s="3" t="s">
        <v>225</v>
      </c>
      <c r="F91" s="16" t="s">
        <v>226</v>
      </c>
      <c r="G91" s="46">
        <f t="shared" si="4"/>
        <v>112</v>
      </c>
      <c r="H91" s="30">
        <v>71</v>
      </c>
      <c r="I91" s="31">
        <v>4</v>
      </c>
      <c r="J91" s="28">
        <f t="shared" si="5"/>
        <v>41</v>
      </c>
      <c r="K91" s="29">
        <f t="shared" si="6"/>
        <v>32</v>
      </c>
      <c r="L91" s="51">
        <v>2</v>
      </c>
      <c r="M91" s="2">
        <v>2</v>
      </c>
      <c r="N91" s="51">
        <v>39</v>
      </c>
      <c r="O91" s="29">
        <f t="shared" si="7"/>
        <v>32</v>
      </c>
      <c r="P91" s="44">
        <v>20</v>
      </c>
      <c r="Q91" s="2">
        <v>3</v>
      </c>
      <c r="R91" s="2">
        <v>32</v>
      </c>
      <c r="S91" s="2">
        <v>10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227</v>
      </c>
      <c r="F92" s="16" t="s">
        <v>228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208</v>
      </c>
      <c r="E93" s="3" t="s">
        <v>229</v>
      </c>
      <c r="F93" s="16" t="s">
        <v>230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76</v>
      </c>
      <c r="E94" s="3" t="s">
        <v>231</v>
      </c>
      <c r="F94" s="16" t="s">
        <v>232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38</v>
      </c>
      <c r="E95" s="3" t="s">
        <v>233</v>
      </c>
      <c r="F95" s="16" t="s">
        <v>234</v>
      </c>
      <c r="G95" s="46">
        <f t="shared" si="4"/>
        <v>1</v>
      </c>
      <c r="H95" s="30">
        <v>0</v>
      </c>
      <c r="I95" s="31">
        <v>0</v>
      </c>
      <c r="J95" s="28">
        <f t="shared" si="5"/>
        <v>1</v>
      </c>
      <c r="K95" s="29">
        <f t="shared" si="6"/>
        <v>1</v>
      </c>
      <c r="L95" s="51">
        <v>0</v>
      </c>
      <c r="M95" s="2">
        <v>0</v>
      </c>
      <c r="N95" s="51">
        <v>1</v>
      </c>
      <c r="O95" s="29">
        <f t="shared" si="7"/>
        <v>1</v>
      </c>
      <c r="P95" s="44">
        <v>1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45</v>
      </c>
      <c r="C96" s="3" t="s">
        <v>45</v>
      </c>
      <c r="D96" s="94" t="s">
        <v>208</v>
      </c>
      <c r="E96" s="3" t="s">
        <v>235</v>
      </c>
      <c r="F96" s="16" t="s">
        <v>236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38</v>
      </c>
      <c r="E97" s="3" t="s">
        <v>237</v>
      </c>
      <c r="F97" s="16" t="s">
        <v>238</v>
      </c>
      <c r="G97" s="46">
        <f t="shared" si="4"/>
        <v>8</v>
      </c>
      <c r="H97" s="30">
        <v>8</v>
      </c>
      <c r="I97" s="31">
        <v>3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38</v>
      </c>
      <c r="E98" s="3" t="s">
        <v>239</v>
      </c>
      <c r="F98" s="16" t="s">
        <v>240</v>
      </c>
      <c r="G98" s="46">
        <f t="shared" si="4"/>
        <v>18</v>
      </c>
      <c r="H98" s="30">
        <v>17</v>
      </c>
      <c r="I98" s="31">
        <v>11</v>
      </c>
      <c r="J98" s="28">
        <f t="shared" si="5"/>
        <v>1</v>
      </c>
      <c r="K98" s="29">
        <f t="shared" si="6"/>
        <v>1</v>
      </c>
      <c r="L98" s="51">
        <v>0</v>
      </c>
      <c r="M98" s="2">
        <v>0</v>
      </c>
      <c r="N98" s="51">
        <v>1</v>
      </c>
      <c r="O98" s="29">
        <f t="shared" si="7"/>
        <v>1</v>
      </c>
      <c r="P98" s="44">
        <v>0</v>
      </c>
      <c r="Q98" s="2">
        <v>0</v>
      </c>
      <c r="R98" s="2">
        <v>0</v>
      </c>
      <c r="S98" s="2">
        <v>1</v>
      </c>
    </row>
    <row r="99" spans="1:19" customFormat="1" x14ac:dyDescent="0.2">
      <c r="A99" s="2">
        <v>76060</v>
      </c>
      <c r="B99" s="3"/>
      <c r="C99" s="3"/>
      <c r="D99" s="3" t="s">
        <v>38</v>
      </c>
      <c r="E99" s="3" t="s">
        <v>241</v>
      </c>
      <c r="F99" s="16" t="s">
        <v>242</v>
      </c>
      <c r="G99" s="46">
        <f t="shared" si="4"/>
        <v>2</v>
      </c>
      <c r="H99" s="30">
        <v>2</v>
      </c>
      <c r="I99" s="31">
        <v>1</v>
      </c>
      <c r="J99" s="28">
        <f t="shared" si="5"/>
        <v>0</v>
      </c>
      <c r="K99" s="29">
        <f t="shared" si="6"/>
        <v>0</v>
      </c>
      <c r="L99" s="51">
        <v>0</v>
      </c>
      <c r="M99" s="2">
        <v>0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38</v>
      </c>
      <c r="E100" s="3" t="s">
        <v>243</v>
      </c>
      <c r="F100" s="16" t="s">
        <v>244</v>
      </c>
      <c r="G100" s="46">
        <f t="shared" si="4"/>
        <v>6</v>
      </c>
      <c r="H100" s="30">
        <v>5</v>
      </c>
      <c r="I100" s="31">
        <v>1</v>
      </c>
      <c r="J100" s="28">
        <f t="shared" si="5"/>
        <v>1</v>
      </c>
      <c r="K100" s="29">
        <f t="shared" si="6"/>
        <v>1</v>
      </c>
      <c r="L100" s="51">
        <v>0</v>
      </c>
      <c r="M100" s="2">
        <v>0</v>
      </c>
      <c r="N100" s="51">
        <v>1</v>
      </c>
      <c r="O100" s="29">
        <f t="shared" si="7"/>
        <v>1</v>
      </c>
      <c r="P100" s="44">
        <v>0</v>
      </c>
      <c r="Q100" s="2">
        <v>0</v>
      </c>
      <c r="R100" s="2">
        <v>0</v>
      </c>
      <c r="S100" s="2">
        <v>1</v>
      </c>
    </row>
    <row r="101" spans="1:19" customFormat="1" hidden="1" x14ac:dyDescent="0.2">
      <c r="A101" s="2">
        <v>76090</v>
      </c>
      <c r="B101" s="3"/>
      <c r="C101" s="3"/>
      <c r="D101" s="94" t="s">
        <v>76</v>
      </c>
      <c r="E101" s="3" t="s">
        <v>245</v>
      </c>
      <c r="F101" s="16" t="s">
        <v>246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38</v>
      </c>
      <c r="E102" s="3" t="s">
        <v>247</v>
      </c>
      <c r="F102" s="16" t="s">
        <v>248</v>
      </c>
      <c r="G102" s="46">
        <f t="shared" si="4"/>
        <v>35</v>
      </c>
      <c r="H102" s="30">
        <v>33</v>
      </c>
      <c r="I102" s="31">
        <v>3</v>
      </c>
      <c r="J102" s="28">
        <f t="shared" si="5"/>
        <v>2</v>
      </c>
      <c r="K102" s="29">
        <f t="shared" si="6"/>
        <v>2</v>
      </c>
      <c r="L102" s="51">
        <v>0</v>
      </c>
      <c r="M102" s="2">
        <v>0</v>
      </c>
      <c r="N102" s="51">
        <v>2</v>
      </c>
      <c r="O102" s="29">
        <f t="shared" si="7"/>
        <v>2</v>
      </c>
      <c r="P102" s="44">
        <v>2</v>
      </c>
      <c r="Q102" s="2">
        <v>0</v>
      </c>
      <c r="R102" s="2">
        <v>0</v>
      </c>
      <c r="S102" s="2">
        <v>1</v>
      </c>
    </row>
    <row r="103" spans="1:19" customFormat="1" x14ac:dyDescent="0.2">
      <c r="A103" s="2">
        <v>76150</v>
      </c>
      <c r="B103" s="3"/>
      <c r="C103" s="3"/>
      <c r="D103" s="3" t="s">
        <v>38</v>
      </c>
      <c r="E103" s="3" t="s">
        <v>249</v>
      </c>
      <c r="F103" s="16" t="s">
        <v>250</v>
      </c>
      <c r="G103" s="46">
        <f t="shared" si="4"/>
        <v>66</v>
      </c>
      <c r="H103" s="30">
        <v>63</v>
      </c>
      <c r="I103" s="31">
        <v>5</v>
      </c>
      <c r="J103" s="28">
        <f t="shared" si="5"/>
        <v>3</v>
      </c>
      <c r="K103" s="29">
        <f t="shared" si="6"/>
        <v>2</v>
      </c>
      <c r="L103" s="51">
        <v>0</v>
      </c>
      <c r="M103" s="2">
        <v>0</v>
      </c>
      <c r="N103" s="51">
        <v>3</v>
      </c>
      <c r="O103" s="29">
        <f t="shared" si="7"/>
        <v>2</v>
      </c>
      <c r="P103" s="44">
        <v>2</v>
      </c>
      <c r="Q103" s="2">
        <v>1</v>
      </c>
      <c r="R103" s="2">
        <v>0</v>
      </c>
      <c r="S103" s="2">
        <v>1</v>
      </c>
    </row>
    <row r="104" spans="1:19" customFormat="1" hidden="1" x14ac:dyDescent="0.2">
      <c r="A104" s="2">
        <v>76160</v>
      </c>
      <c r="B104" s="3"/>
      <c r="C104" s="3"/>
      <c r="D104" s="94" t="s">
        <v>208</v>
      </c>
      <c r="E104" s="3" t="s">
        <v>251</v>
      </c>
      <c r="F104" s="16" t="s">
        <v>252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hidden="1" x14ac:dyDescent="0.2">
      <c r="A105" s="2">
        <v>76200</v>
      </c>
      <c r="B105" s="3"/>
      <c r="C105" s="3"/>
      <c r="D105" s="3" t="s">
        <v>38</v>
      </c>
      <c r="E105" s="3" t="s">
        <v>253</v>
      </c>
      <c r="F105" s="16" t="s">
        <v>254</v>
      </c>
      <c r="G105" s="46">
        <f t="shared" si="4"/>
        <v>0</v>
      </c>
      <c r="H105" s="30">
        <v>0</v>
      </c>
      <c r="I105" s="31">
        <v>0</v>
      </c>
      <c r="J105" s="28">
        <f t="shared" si="5"/>
        <v>0</v>
      </c>
      <c r="K105" s="29">
        <f t="shared" si="6"/>
        <v>0</v>
      </c>
      <c r="L105" s="51">
        <v>0</v>
      </c>
      <c r="M105" s="2">
        <v>0</v>
      </c>
      <c r="N105" s="51">
        <v>0</v>
      </c>
      <c r="O105" s="29">
        <f t="shared" si="7"/>
        <v>0</v>
      </c>
      <c r="P105" s="44">
        <v>0</v>
      </c>
      <c r="Q105" s="2">
        <v>0</v>
      </c>
      <c r="R105" s="2">
        <v>0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38</v>
      </c>
      <c r="E106" s="3" t="s">
        <v>255</v>
      </c>
      <c r="F106" s="16" t="s">
        <v>256</v>
      </c>
      <c r="G106" s="46">
        <f t="shared" si="4"/>
        <v>0</v>
      </c>
      <c r="H106" s="30">
        <v>0</v>
      </c>
      <c r="I106" s="31">
        <v>0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76</v>
      </c>
      <c r="E107" s="3" t="s">
        <v>257</v>
      </c>
      <c r="F107" s="16" t="s">
        <v>258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38</v>
      </c>
      <c r="E108" s="3" t="s">
        <v>259</v>
      </c>
      <c r="F108" s="16" t="s">
        <v>260</v>
      </c>
      <c r="G108" s="46">
        <f t="shared" si="4"/>
        <v>2</v>
      </c>
      <c r="H108" s="30">
        <v>2</v>
      </c>
      <c r="I108" s="31">
        <v>1</v>
      </c>
      <c r="J108" s="28">
        <f t="shared" si="5"/>
        <v>0</v>
      </c>
      <c r="K108" s="29">
        <f t="shared" si="6"/>
        <v>0</v>
      </c>
      <c r="L108" s="51">
        <v>0</v>
      </c>
      <c r="M108" s="2">
        <v>0</v>
      </c>
      <c r="N108" s="51">
        <v>0</v>
      </c>
      <c r="O108" s="29">
        <f t="shared" si="7"/>
        <v>0</v>
      </c>
      <c r="P108" s="44">
        <v>0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261</v>
      </c>
      <c r="F109" s="16" t="s">
        <v>262</v>
      </c>
      <c r="G109" s="46">
        <f t="shared" si="4"/>
        <v>31</v>
      </c>
      <c r="H109" s="30">
        <v>31</v>
      </c>
      <c r="I109" s="31">
        <v>3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38</v>
      </c>
      <c r="E110" s="3" t="s">
        <v>263</v>
      </c>
      <c r="F110" s="16" t="s">
        <v>264</v>
      </c>
      <c r="G110" s="46">
        <f t="shared" si="4"/>
        <v>18</v>
      </c>
      <c r="H110" s="30">
        <v>18</v>
      </c>
      <c r="I110" s="31">
        <v>3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38</v>
      </c>
      <c r="E111" s="3" t="s">
        <v>265</v>
      </c>
      <c r="F111" s="16" t="s">
        <v>266</v>
      </c>
      <c r="G111" s="46">
        <f t="shared" si="4"/>
        <v>11</v>
      </c>
      <c r="H111" s="30">
        <v>11</v>
      </c>
      <c r="I111" s="31">
        <v>1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45</v>
      </c>
      <c r="C112" s="3" t="s">
        <v>45</v>
      </c>
      <c r="D112" s="3"/>
      <c r="E112" s="3" t="s">
        <v>267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38</v>
      </c>
      <c r="E113" s="3" t="s">
        <v>268</v>
      </c>
      <c r="F113" s="16" t="s">
        <v>269</v>
      </c>
      <c r="G113" s="46">
        <f t="shared" si="4"/>
        <v>58</v>
      </c>
      <c r="H113" s="30">
        <v>57</v>
      </c>
      <c r="I113" s="31">
        <v>3</v>
      </c>
      <c r="J113" s="28">
        <f t="shared" si="5"/>
        <v>1</v>
      </c>
      <c r="K113" s="29">
        <f t="shared" si="6"/>
        <v>1</v>
      </c>
      <c r="L113" s="51">
        <v>0</v>
      </c>
      <c r="M113" s="2">
        <v>0</v>
      </c>
      <c r="N113" s="51">
        <v>1</v>
      </c>
      <c r="O113" s="29">
        <f t="shared" si="7"/>
        <v>1</v>
      </c>
      <c r="P113" s="44">
        <v>0</v>
      </c>
      <c r="Q113" s="2">
        <v>0</v>
      </c>
      <c r="R113" s="2">
        <v>0</v>
      </c>
      <c r="S113" s="2">
        <v>1</v>
      </c>
    </row>
    <row r="114" spans="1:19" customFormat="1" hidden="1" x14ac:dyDescent="0.2">
      <c r="A114" s="2">
        <v>76420</v>
      </c>
      <c r="B114" s="3"/>
      <c r="C114" s="3"/>
      <c r="D114" s="3" t="s">
        <v>38</v>
      </c>
      <c r="E114" s="3" t="s">
        <v>270</v>
      </c>
      <c r="F114" s="16" t="s">
        <v>271</v>
      </c>
      <c r="G114" s="46">
        <f t="shared" si="4"/>
        <v>0</v>
      </c>
      <c r="H114" s="30">
        <v>0</v>
      </c>
      <c r="I114" s="31">
        <v>0</v>
      </c>
      <c r="J114" s="28">
        <f t="shared" si="5"/>
        <v>0</v>
      </c>
      <c r="K114" s="29">
        <f t="shared" si="6"/>
        <v>0</v>
      </c>
      <c r="L114" s="51">
        <v>0</v>
      </c>
      <c r="M114" s="2">
        <v>0</v>
      </c>
      <c r="N114" s="51">
        <v>0</v>
      </c>
      <c r="O114" s="29">
        <f t="shared" si="7"/>
        <v>0</v>
      </c>
      <c r="P114" s="44">
        <v>0</v>
      </c>
      <c r="Q114" s="2">
        <v>0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38</v>
      </c>
      <c r="E115" s="3" t="s">
        <v>272</v>
      </c>
      <c r="F115" s="16" t="s">
        <v>273</v>
      </c>
      <c r="G115" s="46">
        <f t="shared" si="4"/>
        <v>21</v>
      </c>
      <c r="H115" s="30">
        <v>21</v>
      </c>
      <c r="I115" s="31">
        <v>3</v>
      </c>
      <c r="J115" s="28">
        <f t="shared" si="5"/>
        <v>0</v>
      </c>
      <c r="K115" s="29">
        <f t="shared" si="6"/>
        <v>0</v>
      </c>
      <c r="L115" s="51">
        <v>0</v>
      </c>
      <c r="M115" s="2">
        <v>0</v>
      </c>
      <c r="N115" s="51">
        <v>0</v>
      </c>
      <c r="O115" s="29">
        <f t="shared" si="7"/>
        <v>0</v>
      </c>
      <c r="P115" s="44">
        <v>0</v>
      </c>
      <c r="Q115" s="2">
        <v>0</v>
      </c>
      <c r="R115" s="2">
        <v>0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38</v>
      </c>
      <c r="E116" s="3" t="s">
        <v>274</v>
      </c>
      <c r="F116" s="16" t="s">
        <v>275</v>
      </c>
      <c r="G116" s="46">
        <f t="shared" si="4"/>
        <v>12</v>
      </c>
      <c r="H116" s="30">
        <v>12</v>
      </c>
      <c r="I116" s="31">
        <v>3</v>
      </c>
      <c r="J116" s="28">
        <f t="shared" si="5"/>
        <v>0</v>
      </c>
      <c r="K116" s="29">
        <f t="shared" si="6"/>
        <v>0</v>
      </c>
      <c r="L116" s="51">
        <v>0</v>
      </c>
      <c r="M116" s="2">
        <v>0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276</v>
      </c>
      <c r="F117" s="16" t="s">
        <v>277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38</v>
      </c>
      <c r="E118" s="3" t="s">
        <v>278</v>
      </c>
      <c r="F118" s="16" t="s">
        <v>279</v>
      </c>
      <c r="G118" s="46">
        <f t="shared" si="4"/>
        <v>5</v>
      </c>
      <c r="H118" s="30">
        <v>5</v>
      </c>
      <c r="I118" s="31">
        <v>1</v>
      </c>
      <c r="J118" s="28">
        <f t="shared" si="5"/>
        <v>0</v>
      </c>
      <c r="K118" s="29">
        <f t="shared" si="6"/>
        <v>0</v>
      </c>
      <c r="L118" s="51">
        <v>0</v>
      </c>
      <c r="M118" s="2">
        <v>0</v>
      </c>
      <c r="N118" s="51">
        <v>0</v>
      </c>
      <c r="O118" s="29">
        <f t="shared" si="7"/>
        <v>0</v>
      </c>
      <c r="P118" s="44">
        <v>0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38</v>
      </c>
      <c r="E119" s="3" t="s">
        <v>280</v>
      </c>
      <c r="F119" s="16" t="s">
        <v>281</v>
      </c>
      <c r="G119" s="46">
        <f t="shared" si="4"/>
        <v>33</v>
      </c>
      <c r="H119" s="30">
        <v>33</v>
      </c>
      <c r="I119" s="31">
        <v>10</v>
      </c>
      <c r="J119" s="28">
        <f t="shared" si="5"/>
        <v>0</v>
      </c>
      <c r="K119" s="29">
        <f t="shared" si="6"/>
        <v>0</v>
      </c>
      <c r="L119" s="51">
        <v>0</v>
      </c>
      <c r="M119" s="2">
        <v>0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38</v>
      </c>
      <c r="E120" s="3" t="s">
        <v>282</v>
      </c>
      <c r="F120" s="16" t="s">
        <v>283</v>
      </c>
      <c r="G120" s="46">
        <f t="shared" si="4"/>
        <v>9</v>
      </c>
      <c r="H120" s="30">
        <v>8</v>
      </c>
      <c r="I120" s="31">
        <v>6</v>
      </c>
      <c r="J120" s="28">
        <f t="shared" si="5"/>
        <v>1</v>
      </c>
      <c r="K120" s="29">
        <f t="shared" si="6"/>
        <v>1</v>
      </c>
      <c r="L120" s="51">
        <v>0</v>
      </c>
      <c r="M120" s="2">
        <v>0</v>
      </c>
      <c r="N120" s="51">
        <v>1</v>
      </c>
      <c r="O120" s="29">
        <f t="shared" si="7"/>
        <v>1</v>
      </c>
      <c r="P120" s="44">
        <v>1</v>
      </c>
      <c r="Q120" s="2">
        <v>0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38</v>
      </c>
      <c r="E121" s="3" t="s">
        <v>284</v>
      </c>
      <c r="F121" s="16" t="s">
        <v>285</v>
      </c>
      <c r="G121" s="46">
        <f t="shared" si="4"/>
        <v>7</v>
      </c>
      <c r="H121" s="30">
        <v>7</v>
      </c>
      <c r="I121" s="31">
        <v>2</v>
      </c>
      <c r="J121" s="28">
        <f t="shared" si="5"/>
        <v>0</v>
      </c>
      <c r="K121" s="29">
        <f t="shared" si="6"/>
        <v>0</v>
      </c>
      <c r="L121" s="51">
        <v>0</v>
      </c>
      <c r="M121" s="2">
        <v>0</v>
      </c>
      <c r="N121" s="51">
        <v>0</v>
      </c>
      <c r="O121" s="29">
        <f t="shared" si="7"/>
        <v>0</v>
      </c>
      <c r="P121" s="44">
        <v>0</v>
      </c>
      <c r="Q121" s="2">
        <v>0</v>
      </c>
      <c r="R121" s="2">
        <v>0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38</v>
      </c>
      <c r="E122" s="3" t="s">
        <v>286</v>
      </c>
      <c r="F122" s="16" t="s">
        <v>287</v>
      </c>
      <c r="G122" s="46">
        <f t="shared" si="4"/>
        <v>0</v>
      </c>
      <c r="H122" s="30">
        <v>0</v>
      </c>
      <c r="I122" s="31">
        <v>0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38</v>
      </c>
      <c r="E123" s="3" t="s">
        <v>288</v>
      </c>
      <c r="F123" s="16" t="s">
        <v>289</v>
      </c>
      <c r="G123" s="46">
        <f t="shared" si="4"/>
        <v>16</v>
      </c>
      <c r="H123" s="30">
        <v>16</v>
      </c>
      <c r="I123" s="31">
        <v>13</v>
      </c>
      <c r="J123" s="28">
        <f t="shared" si="5"/>
        <v>0</v>
      </c>
      <c r="K123" s="29">
        <f t="shared" si="6"/>
        <v>0</v>
      </c>
      <c r="L123" s="51">
        <v>0</v>
      </c>
      <c r="M123" s="2">
        <v>0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38</v>
      </c>
      <c r="E124" s="3" t="s">
        <v>290</v>
      </c>
      <c r="F124" s="16" t="s">
        <v>291</v>
      </c>
      <c r="G124" s="46">
        <f t="shared" si="4"/>
        <v>15</v>
      </c>
      <c r="H124" s="30">
        <v>15</v>
      </c>
      <c r="I124" s="31">
        <v>3</v>
      </c>
      <c r="J124" s="28">
        <f t="shared" si="5"/>
        <v>0</v>
      </c>
      <c r="K124" s="29">
        <f t="shared" si="6"/>
        <v>0</v>
      </c>
      <c r="L124" s="51">
        <v>0</v>
      </c>
      <c r="M124" s="2">
        <v>0</v>
      </c>
      <c r="N124" s="51">
        <v>0</v>
      </c>
      <c r="O124" s="29">
        <f t="shared" si="7"/>
        <v>0</v>
      </c>
      <c r="P124" s="44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76</v>
      </c>
      <c r="E125" s="3" t="s">
        <v>292</v>
      </c>
      <c r="F125" s="16" t="s">
        <v>293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91</v>
      </c>
      <c r="E126" s="3" t="s">
        <v>294</v>
      </c>
      <c r="F126" s="16" t="s">
        <v>295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38</v>
      </c>
      <c r="E127" s="3" t="s">
        <v>296</v>
      </c>
      <c r="F127" s="16" t="s">
        <v>297</v>
      </c>
      <c r="G127" s="46">
        <f t="shared" si="4"/>
        <v>14</v>
      </c>
      <c r="H127" s="30">
        <v>13</v>
      </c>
      <c r="I127" s="31">
        <v>2</v>
      </c>
      <c r="J127" s="28">
        <f t="shared" si="5"/>
        <v>1</v>
      </c>
      <c r="K127" s="29">
        <f t="shared" si="6"/>
        <v>2</v>
      </c>
      <c r="L127" s="51">
        <v>0</v>
      </c>
      <c r="M127" s="2">
        <v>0</v>
      </c>
      <c r="N127" s="51">
        <v>1</v>
      </c>
      <c r="O127" s="29">
        <f t="shared" si="7"/>
        <v>2</v>
      </c>
      <c r="P127" s="44">
        <v>2</v>
      </c>
      <c r="Q127" s="2">
        <v>0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38</v>
      </c>
      <c r="E128" s="3" t="s">
        <v>298</v>
      </c>
      <c r="F128" s="16" t="s">
        <v>299</v>
      </c>
      <c r="G128" s="46">
        <f t="shared" si="4"/>
        <v>17</v>
      </c>
      <c r="H128" s="30">
        <v>14</v>
      </c>
      <c r="I128" s="31">
        <v>2</v>
      </c>
      <c r="J128" s="28">
        <f t="shared" si="5"/>
        <v>3</v>
      </c>
      <c r="K128" s="29">
        <f t="shared" si="6"/>
        <v>3</v>
      </c>
      <c r="L128" s="51">
        <v>0</v>
      </c>
      <c r="M128" s="2">
        <v>0</v>
      </c>
      <c r="N128" s="51">
        <v>3</v>
      </c>
      <c r="O128" s="29">
        <f t="shared" si="7"/>
        <v>3</v>
      </c>
      <c r="P128" s="44">
        <v>2</v>
      </c>
      <c r="Q128" s="2">
        <v>0</v>
      </c>
      <c r="R128" s="2">
        <v>1</v>
      </c>
      <c r="S128" s="2">
        <v>3</v>
      </c>
    </row>
    <row r="129" spans="1:19" customFormat="1" hidden="1" x14ac:dyDescent="0.2">
      <c r="A129" s="2">
        <v>76930</v>
      </c>
      <c r="B129" s="3"/>
      <c r="C129" s="3"/>
      <c r="D129" s="3" t="s">
        <v>38</v>
      </c>
      <c r="E129" s="3" t="s">
        <v>300</v>
      </c>
      <c r="F129" s="16" t="s">
        <v>301</v>
      </c>
      <c r="G129" s="46">
        <f t="shared" si="4"/>
        <v>0</v>
      </c>
      <c r="H129" s="30">
        <v>0</v>
      </c>
      <c r="I129" s="31">
        <v>0</v>
      </c>
      <c r="J129" s="28">
        <f t="shared" si="5"/>
        <v>0</v>
      </c>
      <c r="K129" s="29">
        <f t="shared" si="6"/>
        <v>0</v>
      </c>
      <c r="L129" s="51">
        <v>0</v>
      </c>
      <c r="M129" s="2">
        <v>0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38</v>
      </c>
      <c r="E130" s="3" t="s">
        <v>302</v>
      </c>
      <c r="F130" s="16" t="s">
        <v>303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38</v>
      </c>
      <c r="E131" s="3" t="s">
        <v>304</v>
      </c>
      <c r="F131" s="16" t="s">
        <v>305</v>
      </c>
      <c r="G131" s="46">
        <f t="shared" si="8"/>
        <v>5</v>
      </c>
      <c r="H131" s="30">
        <v>5</v>
      </c>
      <c r="I131" s="31">
        <v>4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38</v>
      </c>
      <c r="E132" s="3" t="s">
        <v>306</v>
      </c>
      <c r="F132" s="16" t="s">
        <v>307</v>
      </c>
      <c r="G132" s="46">
        <f t="shared" si="8"/>
        <v>9</v>
      </c>
      <c r="H132" s="30">
        <v>9</v>
      </c>
      <c r="I132" s="31">
        <v>3</v>
      </c>
      <c r="J132" s="28">
        <f t="shared" si="9"/>
        <v>0</v>
      </c>
      <c r="K132" s="29">
        <f t="shared" si="10"/>
        <v>0</v>
      </c>
      <c r="L132" s="51">
        <v>0</v>
      </c>
      <c r="M132" s="2">
        <v>0</v>
      </c>
      <c r="N132" s="51">
        <v>0</v>
      </c>
      <c r="O132" s="29">
        <f t="shared" si="11"/>
        <v>0</v>
      </c>
      <c r="P132" s="44">
        <v>0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38</v>
      </c>
      <c r="E133" s="3" t="s">
        <v>308</v>
      </c>
      <c r="F133" s="16" t="s">
        <v>309</v>
      </c>
      <c r="G133" s="46">
        <f t="shared" si="8"/>
        <v>17</v>
      </c>
      <c r="H133" s="30">
        <v>17</v>
      </c>
      <c r="I133" s="31">
        <v>5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76</v>
      </c>
      <c r="E134" s="3" t="s">
        <v>310</v>
      </c>
      <c r="F134" s="16" t="s">
        <v>311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45</v>
      </c>
      <c r="C135" s="3" t="s">
        <v>45</v>
      </c>
      <c r="D135" s="3"/>
      <c r="E135" s="3" t="s">
        <v>312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38</v>
      </c>
      <c r="E136" s="3" t="s">
        <v>313</v>
      </c>
      <c r="F136" s="16" t="s">
        <v>314</v>
      </c>
      <c r="G136" s="46">
        <f t="shared" si="8"/>
        <v>30</v>
      </c>
      <c r="H136" s="30">
        <v>26</v>
      </c>
      <c r="I136" s="31">
        <v>2</v>
      </c>
      <c r="J136" s="28">
        <f t="shared" si="9"/>
        <v>4</v>
      </c>
      <c r="K136" s="29">
        <f t="shared" si="10"/>
        <v>1</v>
      </c>
      <c r="L136" s="51">
        <v>0</v>
      </c>
      <c r="M136" s="2">
        <v>0</v>
      </c>
      <c r="N136" s="51">
        <v>4</v>
      </c>
      <c r="O136" s="29">
        <f t="shared" si="11"/>
        <v>1</v>
      </c>
      <c r="P136" s="44">
        <v>1</v>
      </c>
      <c r="Q136" s="2">
        <v>1</v>
      </c>
      <c r="R136" s="2">
        <v>1</v>
      </c>
      <c r="S136" s="2">
        <v>1</v>
      </c>
    </row>
    <row r="137" spans="1:19" customFormat="1" x14ac:dyDescent="0.2">
      <c r="A137" s="2">
        <v>77620</v>
      </c>
      <c r="B137" s="3"/>
      <c r="C137" s="3"/>
      <c r="D137" s="3" t="s">
        <v>38</v>
      </c>
      <c r="E137" s="3" t="s">
        <v>315</v>
      </c>
      <c r="F137" s="16" t="s">
        <v>316</v>
      </c>
      <c r="G137" s="46">
        <f t="shared" si="8"/>
        <v>13</v>
      </c>
      <c r="H137" s="30">
        <v>13</v>
      </c>
      <c r="I137" s="31">
        <v>11</v>
      </c>
      <c r="J137" s="28">
        <f t="shared" si="9"/>
        <v>0</v>
      </c>
      <c r="K137" s="29">
        <f t="shared" si="10"/>
        <v>0</v>
      </c>
      <c r="L137" s="51">
        <v>0</v>
      </c>
      <c r="M137" s="2">
        <v>0</v>
      </c>
      <c r="N137" s="51">
        <v>0</v>
      </c>
      <c r="O137" s="29">
        <f t="shared" si="11"/>
        <v>0</v>
      </c>
      <c r="P137" s="44">
        <v>0</v>
      </c>
      <c r="Q137" s="2">
        <v>0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317</v>
      </c>
      <c r="F138" s="16" t="s">
        <v>318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91</v>
      </c>
      <c r="E139" s="3" t="s">
        <v>319</v>
      </c>
      <c r="F139" s="16" t="s">
        <v>320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45</v>
      </c>
      <c r="C140" s="3" t="s">
        <v>45</v>
      </c>
      <c r="D140" s="3"/>
      <c r="E140" s="3" t="s">
        <v>321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322</v>
      </c>
      <c r="F141" s="16" t="s">
        <v>323</v>
      </c>
      <c r="G141" s="46">
        <f t="shared" si="8"/>
        <v>0</v>
      </c>
      <c r="H141" s="30">
        <v>0</v>
      </c>
      <c r="I141" s="31">
        <v>0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38</v>
      </c>
      <c r="E142" s="3" t="s">
        <v>324</v>
      </c>
      <c r="F142" s="16" t="s">
        <v>325</v>
      </c>
      <c r="G142" s="46">
        <f t="shared" si="8"/>
        <v>8</v>
      </c>
      <c r="H142" s="30">
        <v>8</v>
      </c>
      <c r="I142" s="31">
        <v>2</v>
      </c>
      <c r="J142" s="28">
        <f t="shared" si="9"/>
        <v>0</v>
      </c>
      <c r="K142" s="29">
        <f t="shared" si="10"/>
        <v>0</v>
      </c>
      <c r="L142" s="51">
        <v>0</v>
      </c>
      <c r="M142" s="2">
        <v>0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38</v>
      </c>
      <c r="E143" s="3" t="s">
        <v>326</v>
      </c>
      <c r="F143" s="16" t="s">
        <v>327</v>
      </c>
      <c r="G143" s="46">
        <f t="shared" si="8"/>
        <v>14</v>
      </c>
      <c r="H143" s="30">
        <v>13</v>
      </c>
      <c r="I143" s="31">
        <v>3</v>
      </c>
      <c r="J143" s="28">
        <f t="shared" si="9"/>
        <v>1</v>
      </c>
      <c r="K143" s="29">
        <f t="shared" si="10"/>
        <v>1</v>
      </c>
      <c r="L143" s="51">
        <v>0</v>
      </c>
      <c r="M143" s="2">
        <v>0</v>
      </c>
      <c r="N143" s="51">
        <v>1</v>
      </c>
      <c r="O143" s="29">
        <f t="shared" si="11"/>
        <v>1</v>
      </c>
      <c r="P143" s="44">
        <v>0</v>
      </c>
      <c r="Q143" s="2">
        <v>0</v>
      </c>
      <c r="R143" s="2">
        <v>1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38</v>
      </c>
      <c r="E144" s="3" t="s">
        <v>328</v>
      </c>
      <c r="F144" s="16" t="s">
        <v>329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96</v>
      </c>
      <c r="E145" s="3" t="s">
        <v>330</v>
      </c>
      <c r="F145" s="16" t="s">
        <v>331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x14ac:dyDescent="0.2">
      <c r="A146" s="2">
        <v>77810</v>
      </c>
      <c r="B146" s="3"/>
      <c r="C146" s="3"/>
      <c r="D146" s="94" t="s">
        <v>76</v>
      </c>
      <c r="E146" s="3" t="s">
        <v>332</v>
      </c>
      <c r="F146" s="16" t="s">
        <v>333</v>
      </c>
      <c r="G146" s="46">
        <f t="shared" si="8"/>
        <v>4</v>
      </c>
      <c r="H146" s="30">
        <v>4</v>
      </c>
      <c r="I146" s="31">
        <v>2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hidden="1" x14ac:dyDescent="0.2">
      <c r="A147" s="2">
        <v>77830</v>
      </c>
      <c r="B147" s="3"/>
      <c r="C147" s="3"/>
      <c r="D147" s="3" t="s">
        <v>38</v>
      </c>
      <c r="E147" s="3" t="s">
        <v>334</v>
      </c>
      <c r="F147" s="16" t="s">
        <v>335</v>
      </c>
      <c r="G147" s="46">
        <f t="shared" si="8"/>
        <v>0</v>
      </c>
      <c r="H147" s="30">
        <v>0</v>
      </c>
      <c r="I147" s="31">
        <v>0</v>
      </c>
      <c r="J147" s="28">
        <f t="shared" si="9"/>
        <v>0</v>
      </c>
      <c r="K147" s="29">
        <f t="shared" si="10"/>
        <v>0</v>
      </c>
      <c r="L147" s="51">
        <v>0</v>
      </c>
      <c r="M147" s="2">
        <v>0</v>
      </c>
      <c r="N147" s="51">
        <v>0</v>
      </c>
      <c r="O147" s="29">
        <f t="shared" si="11"/>
        <v>0</v>
      </c>
      <c r="P147" s="44">
        <v>0</v>
      </c>
      <c r="Q147" s="2">
        <v>0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38</v>
      </c>
      <c r="E148" s="3" t="s">
        <v>336</v>
      </c>
      <c r="F148" s="16" t="s">
        <v>337</v>
      </c>
      <c r="G148" s="46">
        <f t="shared" si="8"/>
        <v>17</v>
      </c>
      <c r="H148" s="30">
        <v>13</v>
      </c>
      <c r="I148" s="31">
        <v>4</v>
      </c>
      <c r="J148" s="28">
        <f t="shared" si="9"/>
        <v>4</v>
      </c>
      <c r="K148" s="29">
        <f t="shared" si="10"/>
        <v>2</v>
      </c>
      <c r="L148" s="51">
        <v>0</v>
      </c>
      <c r="M148" s="2">
        <v>0</v>
      </c>
      <c r="N148" s="51">
        <v>4</v>
      </c>
      <c r="O148" s="29">
        <f t="shared" si="11"/>
        <v>2</v>
      </c>
      <c r="P148" s="44">
        <v>2</v>
      </c>
      <c r="Q148" s="2">
        <v>0</v>
      </c>
      <c r="R148" s="2">
        <v>1</v>
      </c>
      <c r="S148" s="2">
        <v>1</v>
      </c>
    </row>
    <row r="149" spans="1:19" customFormat="1" x14ac:dyDescent="0.2">
      <c r="A149" s="2">
        <v>77900</v>
      </c>
      <c r="B149" s="3"/>
      <c r="C149" s="3"/>
      <c r="D149" s="94" t="s">
        <v>91</v>
      </c>
      <c r="E149" s="3" t="s">
        <v>338</v>
      </c>
      <c r="F149" s="16" t="s">
        <v>339</v>
      </c>
      <c r="G149" s="46">
        <f t="shared" si="8"/>
        <v>1</v>
      </c>
      <c r="H149" s="30">
        <v>0</v>
      </c>
      <c r="I149" s="31">
        <v>0</v>
      </c>
      <c r="J149" s="28">
        <f t="shared" si="9"/>
        <v>1</v>
      </c>
      <c r="K149" s="29">
        <f t="shared" si="10"/>
        <v>1</v>
      </c>
      <c r="L149" s="51">
        <v>0</v>
      </c>
      <c r="M149" s="2">
        <v>0</v>
      </c>
      <c r="N149" s="51">
        <v>1</v>
      </c>
      <c r="O149" s="29">
        <f t="shared" si="11"/>
        <v>1</v>
      </c>
      <c r="P149" s="44">
        <v>0</v>
      </c>
      <c r="Q149" s="2">
        <v>0</v>
      </c>
      <c r="R149" s="2">
        <v>0</v>
      </c>
      <c r="S149" s="2">
        <v>1</v>
      </c>
    </row>
    <row r="150" spans="1:19" customFormat="1" hidden="1" x14ac:dyDescent="0.2">
      <c r="A150" s="2">
        <v>77920</v>
      </c>
      <c r="B150" s="3"/>
      <c r="C150" s="3"/>
      <c r="D150" s="94" t="s">
        <v>76</v>
      </c>
      <c r="E150" s="3" t="s">
        <v>340</v>
      </c>
      <c r="F150" s="16" t="s">
        <v>341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342</v>
      </c>
      <c r="E151" s="3" t="s">
        <v>343</v>
      </c>
      <c r="F151" s="16" t="s">
        <v>344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38</v>
      </c>
      <c r="E152" s="3" t="s">
        <v>345</v>
      </c>
      <c r="F152" s="16" t="s">
        <v>346</v>
      </c>
      <c r="G152" s="46">
        <f t="shared" si="8"/>
        <v>34</v>
      </c>
      <c r="H152" s="30">
        <v>31</v>
      </c>
      <c r="I152" s="31">
        <v>4</v>
      </c>
      <c r="J152" s="28">
        <f t="shared" si="9"/>
        <v>3</v>
      </c>
      <c r="K152" s="29">
        <f t="shared" si="10"/>
        <v>1</v>
      </c>
      <c r="L152" s="51">
        <v>0</v>
      </c>
      <c r="M152" s="2">
        <v>0</v>
      </c>
      <c r="N152" s="51">
        <v>3</v>
      </c>
      <c r="O152" s="29">
        <f t="shared" si="11"/>
        <v>1</v>
      </c>
      <c r="P152" s="44">
        <v>1</v>
      </c>
      <c r="Q152" s="2">
        <v>0</v>
      </c>
      <c r="R152" s="2">
        <v>1</v>
      </c>
      <c r="S152" s="2">
        <v>1</v>
      </c>
    </row>
    <row r="153" spans="1:19" customFormat="1" x14ac:dyDescent="0.2">
      <c r="A153" s="2">
        <v>77980</v>
      </c>
      <c r="B153" s="3"/>
      <c r="C153" s="3"/>
      <c r="D153" s="3" t="s">
        <v>38</v>
      </c>
      <c r="E153" s="3" t="s">
        <v>347</v>
      </c>
      <c r="F153" s="16" t="s">
        <v>348</v>
      </c>
      <c r="G153" s="46">
        <f t="shared" si="8"/>
        <v>1</v>
      </c>
      <c r="H153" s="30">
        <v>1</v>
      </c>
      <c r="I153" s="31">
        <v>1</v>
      </c>
      <c r="J153" s="28">
        <f t="shared" si="9"/>
        <v>0</v>
      </c>
      <c r="K153" s="29">
        <f t="shared" si="10"/>
        <v>0</v>
      </c>
      <c r="L153" s="51">
        <v>0</v>
      </c>
      <c r="M153" s="2">
        <v>0</v>
      </c>
      <c r="N153" s="51">
        <v>0</v>
      </c>
      <c r="O153" s="29">
        <f t="shared" si="11"/>
        <v>0</v>
      </c>
      <c r="P153" s="44">
        <v>0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38</v>
      </c>
      <c r="E154" s="3" t="s">
        <v>349</v>
      </c>
      <c r="F154" s="16" t="s">
        <v>350</v>
      </c>
      <c r="G154" s="46">
        <f t="shared" si="8"/>
        <v>2</v>
      </c>
      <c r="H154" s="95">
        <v>1</v>
      </c>
      <c r="I154" s="96">
        <v>1</v>
      </c>
      <c r="J154" s="28">
        <f t="shared" si="9"/>
        <v>1</v>
      </c>
      <c r="K154" s="29">
        <f t="shared" si="10"/>
        <v>1</v>
      </c>
      <c r="L154" s="51">
        <v>0</v>
      </c>
      <c r="M154" s="2">
        <v>0</v>
      </c>
      <c r="N154" s="51">
        <v>1</v>
      </c>
      <c r="O154" s="29">
        <f t="shared" si="11"/>
        <v>1</v>
      </c>
      <c r="P154" s="44">
        <v>0</v>
      </c>
      <c r="Q154" s="2">
        <v>0</v>
      </c>
      <c r="R154" s="2">
        <v>1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38</v>
      </c>
      <c r="E155" s="3" t="s">
        <v>351</v>
      </c>
      <c r="F155" s="16" t="s">
        <v>352</v>
      </c>
      <c r="G155" s="46">
        <f t="shared" si="8"/>
        <v>2</v>
      </c>
      <c r="H155" s="30">
        <v>2</v>
      </c>
      <c r="I155" s="31">
        <v>1</v>
      </c>
      <c r="J155" s="28">
        <f t="shared" si="9"/>
        <v>0</v>
      </c>
      <c r="K155" s="29">
        <f t="shared" si="10"/>
        <v>0</v>
      </c>
      <c r="L155" s="51">
        <v>0</v>
      </c>
      <c r="M155" s="2">
        <v>0</v>
      </c>
      <c r="N155" s="51">
        <v>0</v>
      </c>
      <c r="O155" s="29">
        <f t="shared" si="11"/>
        <v>0</v>
      </c>
      <c r="P155" s="44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38</v>
      </c>
      <c r="E156" s="3" t="s">
        <v>353</v>
      </c>
      <c r="F156" s="16" t="s">
        <v>354</v>
      </c>
      <c r="G156" s="46">
        <f t="shared" si="8"/>
        <v>55</v>
      </c>
      <c r="H156" s="30">
        <v>42</v>
      </c>
      <c r="I156" s="31">
        <v>12</v>
      </c>
      <c r="J156" s="28">
        <f t="shared" si="9"/>
        <v>13</v>
      </c>
      <c r="K156" s="29">
        <f t="shared" si="10"/>
        <v>5</v>
      </c>
      <c r="L156" s="51">
        <v>0</v>
      </c>
      <c r="M156" s="2">
        <v>0</v>
      </c>
      <c r="N156" s="51">
        <v>13</v>
      </c>
      <c r="O156" s="29">
        <f t="shared" si="11"/>
        <v>5</v>
      </c>
      <c r="P156" s="44">
        <v>1</v>
      </c>
      <c r="Q156" s="2">
        <v>1</v>
      </c>
      <c r="R156" s="2">
        <v>2</v>
      </c>
      <c r="S156" s="2">
        <v>5</v>
      </c>
    </row>
    <row r="157" spans="1:19" customFormat="1" hidden="1" x14ac:dyDescent="0.2">
      <c r="A157" s="2">
        <v>78120</v>
      </c>
      <c r="B157" s="3"/>
      <c r="C157" s="3"/>
      <c r="D157" s="94" t="s">
        <v>96</v>
      </c>
      <c r="E157" s="3" t="s">
        <v>355</v>
      </c>
      <c r="F157" s="16" t="s">
        <v>356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38</v>
      </c>
      <c r="E158" s="3" t="s">
        <v>357</v>
      </c>
      <c r="F158" s="16" t="s">
        <v>358</v>
      </c>
      <c r="G158" s="46">
        <f t="shared" si="8"/>
        <v>19</v>
      </c>
      <c r="H158" s="30">
        <v>17</v>
      </c>
      <c r="I158" s="31">
        <v>3</v>
      </c>
      <c r="J158" s="28">
        <f t="shared" si="9"/>
        <v>2</v>
      </c>
      <c r="K158" s="29">
        <f t="shared" si="10"/>
        <v>2</v>
      </c>
      <c r="L158" s="51">
        <v>0</v>
      </c>
      <c r="M158" s="2">
        <v>0</v>
      </c>
      <c r="N158" s="51">
        <v>2</v>
      </c>
      <c r="O158" s="29">
        <f t="shared" si="11"/>
        <v>2</v>
      </c>
      <c r="P158" s="44">
        <v>2</v>
      </c>
      <c r="Q158" s="2">
        <v>0</v>
      </c>
      <c r="R158" s="2">
        <v>1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38</v>
      </c>
      <c r="E159" s="3" t="s">
        <v>359</v>
      </c>
      <c r="F159" s="16" t="s">
        <v>360</v>
      </c>
      <c r="G159" s="46">
        <f t="shared" si="8"/>
        <v>16</v>
      </c>
      <c r="H159" s="30">
        <v>14</v>
      </c>
      <c r="I159" s="31">
        <v>2</v>
      </c>
      <c r="J159" s="28">
        <f t="shared" si="9"/>
        <v>2</v>
      </c>
      <c r="K159" s="29">
        <f t="shared" si="10"/>
        <v>5</v>
      </c>
      <c r="L159" s="51">
        <v>0</v>
      </c>
      <c r="M159" s="2">
        <v>0</v>
      </c>
      <c r="N159" s="51">
        <v>2</v>
      </c>
      <c r="O159" s="29">
        <f t="shared" si="11"/>
        <v>5</v>
      </c>
      <c r="P159" s="44">
        <v>0</v>
      </c>
      <c r="Q159" s="2">
        <v>1</v>
      </c>
      <c r="R159" s="2">
        <v>0</v>
      </c>
      <c r="S159" s="2">
        <v>5</v>
      </c>
    </row>
    <row r="160" spans="1:19" customFormat="1" x14ac:dyDescent="0.2">
      <c r="A160" s="2">
        <v>78260</v>
      </c>
      <c r="B160" s="3"/>
      <c r="C160" s="3"/>
      <c r="D160" s="3" t="s">
        <v>38</v>
      </c>
      <c r="E160" s="3" t="s">
        <v>361</v>
      </c>
      <c r="F160" s="16" t="s">
        <v>362</v>
      </c>
      <c r="G160" s="46">
        <f t="shared" si="8"/>
        <v>30</v>
      </c>
      <c r="H160" s="30">
        <v>18</v>
      </c>
      <c r="I160" s="31">
        <v>11</v>
      </c>
      <c r="J160" s="28">
        <f t="shared" si="9"/>
        <v>12</v>
      </c>
      <c r="K160" s="29">
        <f t="shared" si="10"/>
        <v>16</v>
      </c>
      <c r="L160" s="51">
        <v>0</v>
      </c>
      <c r="M160" s="2">
        <v>0</v>
      </c>
      <c r="N160" s="51">
        <v>12</v>
      </c>
      <c r="O160" s="29">
        <f t="shared" si="11"/>
        <v>16</v>
      </c>
      <c r="P160" s="44">
        <v>3</v>
      </c>
      <c r="Q160" s="2">
        <v>1</v>
      </c>
      <c r="R160" s="2">
        <v>1</v>
      </c>
      <c r="S160" s="2">
        <v>16</v>
      </c>
    </row>
    <row r="161" spans="1:19" customFormat="1" x14ac:dyDescent="0.2">
      <c r="A161" s="2">
        <v>78280</v>
      </c>
      <c r="B161" s="3"/>
      <c r="C161" s="3"/>
      <c r="D161" s="3" t="s">
        <v>38</v>
      </c>
      <c r="E161" s="3" t="s">
        <v>363</v>
      </c>
      <c r="F161" s="16" t="s">
        <v>364</v>
      </c>
      <c r="G161" s="46">
        <f t="shared" si="8"/>
        <v>8</v>
      </c>
      <c r="H161" s="30">
        <v>8</v>
      </c>
      <c r="I161" s="31">
        <v>4</v>
      </c>
      <c r="J161" s="28">
        <f t="shared" si="9"/>
        <v>0</v>
      </c>
      <c r="K161" s="29">
        <f t="shared" si="10"/>
        <v>0</v>
      </c>
      <c r="L161" s="51">
        <v>0</v>
      </c>
      <c r="M161" s="2">
        <v>0</v>
      </c>
      <c r="N161" s="51">
        <v>0</v>
      </c>
      <c r="O161" s="29">
        <f t="shared" si="11"/>
        <v>0</v>
      </c>
      <c r="P161" s="44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38</v>
      </c>
      <c r="E162" s="3" t="s">
        <v>365</v>
      </c>
      <c r="F162" s="16" t="s">
        <v>366</v>
      </c>
      <c r="G162" s="46">
        <f t="shared" si="8"/>
        <v>8</v>
      </c>
      <c r="H162" s="30">
        <v>8</v>
      </c>
      <c r="I162" s="31">
        <v>2</v>
      </c>
      <c r="J162" s="28">
        <f t="shared" si="9"/>
        <v>0</v>
      </c>
      <c r="K162" s="29">
        <f t="shared" si="10"/>
        <v>0</v>
      </c>
      <c r="L162" s="51">
        <v>0</v>
      </c>
      <c r="M162" s="2">
        <v>0</v>
      </c>
      <c r="N162" s="51">
        <v>0</v>
      </c>
      <c r="O162" s="29">
        <f t="shared" si="11"/>
        <v>0</v>
      </c>
      <c r="P162" s="44">
        <v>0</v>
      </c>
      <c r="Q162" s="2">
        <v>0</v>
      </c>
      <c r="R162" s="2">
        <v>0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38</v>
      </c>
      <c r="E163" s="3" t="s">
        <v>367</v>
      </c>
      <c r="F163" s="16" t="s">
        <v>368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38</v>
      </c>
      <c r="E164" s="3" t="s">
        <v>369</v>
      </c>
      <c r="F164" s="16" t="s">
        <v>370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38</v>
      </c>
      <c r="E165" s="3" t="s">
        <v>371</v>
      </c>
      <c r="F165" s="16" t="s">
        <v>372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373</v>
      </c>
      <c r="C166" s="3" t="s">
        <v>373</v>
      </c>
      <c r="D166" s="3"/>
      <c r="E166" s="3" t="s">
        <v>374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38</v>
      </c>
      <c r="E167" s="3" t="s">
        <v>375</v>
      </c>
      <c r="F167" s="16" t="s">
        <v>376</v>
      </c>
      <c r="G167" s="46">
        <f t="shared" si="8"/>
        <v>34</v>
      </c>
      <c r="H167" s="30">
        <v>25</v>
      </c>
      <c r="I167" s="31">
        <v>3</v>
      </c>
      <c r="J167" s="28">
        <f t="shared" si="9"/>
        <v>9</v>
      </c>
      <c r="K167" s="29">
        <f t="shared" si="10"/>
        <v>6</v>
      </c>
      <c r="L167" s="51">
        <v>0</v>
      </c>
      <c r="M167" s="2">
        <v>0</v>
      </c>
      <c r="N167" s="51">
        <v>9</v>
      </c>
      <c r="O167" s="29">
        <f t="shared" si="11"/>
        <v>6</v>
      </c>
      <c r="P167" s="44">
        <v>2</v>
      </c>
      <c r="Q167" s="2">
        <v>2</v>
      </c>
      <c r="R167" s="2">
        <v>4</v>
      </c>
      <c r="S167" s="2">
        <v>6</v>
      </c>
    </row>
    <row r="168" spans="1:19" customFormat="1" x14ac:dyDescent="0.2">
      <c r="A168" s="2">
        <v>78390</v>
      </c>
      <c r="B168" s="3"/>
      <c r="C168" s="3"/>
      <c r="D168" s="3" t="s">
        <v>38</v>
      </c>
      <c r="E168" s="3" t="s">
        <v>377</v>
      </c>
      <c r="F168" s="16" t="s">
        <v>378</v>
      </c>
      <c r="G168" s="46">
        <f t="shared" si="8"/>
        <v>6</v>
      </c>
      <c r="H168" s="30">
        <v>4</v>
      </c>
      <c r="I168" s="31">
        <v>1</v>
      </c>
      <c r="J168" s="28">
        <f t="shared" si="9"/>
        <v>2</v>
      </c>
      <c r="K168" s="29">
        <f t="shared" si="10"/>
        <v>1</v>
      </c>
      <c r="L168" s="51">
        <v>0</v>
      </c>
      <c r="M168" s="2">
        <v>0</v>
      </c>
      <c r="N168" s="51">
        <v>2</v>
      </c>
      <c r="O168" s="29">
        <f t="shared" si="11"/>
        <v>1</v>
      </c>
      <c r="P168" s="44">
        <v>1</v>
      </c>
      <c r="Q168" s="2">
        <v>0</v>
      </c>
      <c r="R168" s="2">
        <v>0</v>
      </c>
      <c r="S168" s="2">
        <v>1</v>
      </c>
    </row>
    <row r="169" spans="1:19" customFormat="1" x14ac:dyDescent="0.2">
      <c r="A169" s="2">
        <v>78440</v>
      </c>
      <c r="B169" s="3"/>
      <c r="C169" s="3"/>
      <c r="D169" s="3" t="s">
        <v>38</v>
      </c>
      <c r="E169" s="3" t="s">
        <v>379</v>
      </c>
      <c r="F169" s="16" t="s">
        <v>380</v>
      </c>
      <c r="G169" s="46">
        <f t="shared" si="8"/>
        <v>2</v>
      </c>
      <c r="H169" s="30">
        <v>2</v>
      </c>
      <c r="I169" s="31">
        <v>1</v>
      </c>
      <c r="J169" s="28">
        <f t="shared" si="9"/>
        <v>0</v>
      </c>
      <c r="K169" s="29">
        <f t="shared" si="10"/>
        <v>0</v>
      </c>
      <c r="L169" s="51">
        <v>0</v>
      </c>
      <c r="M169" s="2">
        <v>0</v>
      </c>
      <c r="N169" s="51">
        <v>0</v>
      </c>
      <c r="O169" s="29">
        <f t="shared" si="11"/>
        <v>0</v>
      </c>
      <c r="P169" s="44">
        <v>0</v>
      </c>
      <c r="Q169" s="2">
        <v>0</v>
      </c>
      <c r="R169" s="2">
        <v>0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76</v>
      </c>
      <c r="E170" s="3" t="s">
        <v>381</v>
      </c>
      <c r="F170" s="16" t="s">
        <v>382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45</v>
      </c>
      <c r="C171" s="3" t="s">
        <v>45</v>
      </c>
      <c r="D171" s="3"/>
      <c r="E171" s="3" t="s">
        <v>383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45</v>
      </c>
      <c r="C172" s="3" t="s">
        <v>45</v>
      </c>
      <c r="D172" s="3"/>
      <c r="E172" s="3" t="s">
        <v>384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38</v>
      </c>
      <c r="E173" s="3" t="s">
        <v>385</v>
      </c>
      <c r="F173" s="16" t="s">
        <v>386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387</v>
      </c>
      <c r="F174" s="16" t="s">
        <v>388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389</v>
      </c>
      <c r="F175" s="16" t="s">
        <v>390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391</v>
      </c>
      <c r="F176" s="16" t="s">
        <v>392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45</v>
      </c>
      <c r="C177" s="3" t="s">
        <v>45</v>
      </c>
      <c r="D177" s="3"/>
      <c r="E177" s="3" t="s">
        <v>393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45</v>
      </c>
      <c r="C178" s="3" t="s">
        <v>45</v>
      </c>
      <c r="D178" s="3"/>
      <c r="E178" s="3" t="s">
        <v>394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38</v>
      </c>
      <c r="E179" s="3" t="s">
        <v>395</v>
      </c>
      <c r="F179" s="16" t="s">
        <v>396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76</v>
      </c>
      <c r="E180" s="3" t="s">
        <v>397</v>
      </c>
      <c r="F180" s="16" t="s">
        <v>398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45</v>
      </c>
      <c r="C181" s="3" t="s">
        <v>45</v>
      </c>
      <c r="D181" s="3"/>
      <c r="E181" s="3" t="s">
        <v>399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45</v>
      </c>
      <c r="C182" s="3" t="s">
        <v>45</v>
      </c>
      <c r="D182" s="3"/>
      <c r="E182" s="3" t="s">
        <v>400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45</v>
      </c>
      <c r="C183" s="3" t="s">
        <v>45</v>
      </c>
      <c r="D183" s="3"/>
      <c r="E183" s="3" t="s">
        <v>401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38</v>
      </c>
      <c r="E184" s="3" t="s">
        <v>402</v>
      </c>
      <c r="F184" s="16" t="s">
        <v>403</v>
      </c>
      <c r="G184" s="46">
        <f t="shared" si="8"/>
        <v>34</v>
      </c>
      <c r="H184" s="30">
        <v>33</v>
      </c>
      <c r="I184" s="31">
        <v>25</v>
      </c>
      <c r="J184" s="28">
        <f t="shared" si="9"/>
        <v>1</v>
      </c>
      <c r="K184" s="29">
        <f t="shared" si="10"/>
        <v>1</v>
      </c>
      <c r="L184" s="51">
        <v>0</v>
      </c>
      <c r="M184" s="2">
        <v>0</v>
      </c>
      <c r="N184" s="51">
        <v>1</v>
      </c>
      <c r="O184" s="29">
        <f t="shared" si="11"/>
        <v>1</v>
      </c>
      <c r="P184" s="44">
        <v>0</v>
      </c>
      <c r="Q184" s="2">
        <v>0</v>
      </c>
      <c r="R184" s="2">
        <v>1</v>
      </c>
      <c r="S184" s="2">
        <v>0</v>
      </c>
    </row>
    <row r="185" spans="1:19" hidden="1" x14ac:dyDescent="0.2">
      <c r="A185" s="2">
        <v>79180</v>
      </c>
      <c r="B185" s="3" t="s">
        <v>45</v>
      </c>
      <c r="C185" s="3" t="s">
        <v>45</v>
      </c>
      <c r="D185" s="3"/>
      <c r="E185" s="3" t="s">
        <v>404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76</v>
      </c>
      <c r="E186" s="3" t="s">
        <v>405</v>
      </c>
      <c r="F186" s="16" t="s">
        <v>406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76</v>
      </c>
      <c r="E187" s="3" t="s">
        <v>407</v>
      </c>
      <c r="F187" s="16" t="s">
        <v>408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38</v>
      </c>
      <c r="E188" s="3" t="s">
        <v>409</v>
      </c>
      <c r="F188" s="16" t="s">
        <v>410</v>
      </c>
      <c r="G188" s="46">
        <f t="shared" si="8"/>
        <v>19</v>
      </c>
      <c r="H188" s="30">
        <v>19</v>
      </c>
      <c r="I188" s="31">
        <v>9</v>
      </c>
      <c r="J188" s="28">
        <f t="shared" si="9"/>
        <v>0</v>
      </c>
      <c r="K188" s="29">
        <f t="shared" si="10"/>
        <v>0</v>
      </c>
      <c r="L188" s="51">
        <v>0</v>
      </c>
      <c r="M188" s="2">
        <v>0</v>
      </c>
      <c r="N188" s="51">
        <v>0</v>
      </c>
      <c r="O188" s="29">
        <f t="shared" si="11"/>
        <v>0</v>
      </c>
      <c r="P188" s="44">
        <v>0</v>
      </c>
      <c r="Q188" s="2">
        <v>0</v>
      </c>
      <c r="R188" s="2">
        <v>0</v>
      </c>
      <c r="S188" s="2">
        <v>0</v>
      </c>
    </row>
    <row r="189" spans="1:19" hidden="1" x14ac:dyDescent="0.2">
      <c r="A189" s="2">
        <v>79540</v>
      </c>
      <c r="B189" s="3"/>
      <c r="C189" s="3"/>
      <c r="D189" s="3" t="s">
        <v>38</v>
      </c>
      <c r="E189" s="3" t="s">
        <v>411</v>
      </c>
      <c r="F189" s="16" t="s">
        <v>412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76</v>
      </c>
      <c r="E190" s="3" t="s">
        <v>413</v>
      </c>
      <c r="F190" s="16" t="s">
        <v>414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415</v>
      </c>
      <c r="F191" s="16" t="s">
        <v>416</v>
      </c>
      <c r="G191" s="46">
        <f t="shared" si="8"/>
        <v>0</v>
      </c>
      <c r="H191" s="30">
        <v>0</v>
      </c>
      <c r="I191" s="31">
        <v>0</v>
      </c>
      <c r="J191" s="28">
        <f t="shared" si="9"/>
        <v>0</v>
      </c>
      <c r="K191" s="29">
        <f t="shared" si="10"/>
        <v>0</v>
      </c>
      <c r="L191" s="51">
        <v>0</v>
      </c>
      <c r="M191" s="2">
        <v>0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38</v>
      </c>
      <c r="E192" s="3" t="s">
        <v>417</v>
      </c>
      <c r="F192" s="16" t="s">
        <v>418</v>
      </c>
      <c r="G192" s="46">
        <f t="shared" si="8"/>
        <v>30</v>
      </c>
      <c r="H192" s="30">
        <v>29</v>
      </c>
      <c r="I192" s="31">
        <v>2</v>
      </c>
      <c r="J192" s="28">
        <f t="shared" si="9"/>
        <v>1</v>
      </c>
      <c r="K192" s="29">
        <f t="shared" si="10"/>
        <v>1</v>
      </c>
      <c r="L192" s="51">
        <v>0</v>
      </c>
      <c r="M192" s="2">
        <v>0</v>
      </c>
      <c r="N192" s="51">
        <v>1</v>
      </c>
      <c r="O192" s="29">
        <f t="shared" si="11"/>
        <v>1</v>
      </c>
      <c r="P192" s="44">
        <v>0</v>
      </c>
      <c r="Q192" s="2">
        <v>0</v>
      </c>
      <c r="R192" s="2">
        <v>0</v>
      </c>
      <c r="S192" s="2">
        <v>1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419</v>
      </c>
      <c r="F193" s="16" t="s">
        <v>420</v>
      </c>
      <c r="G193" s="46">
        <f t="shared" si="8"/>
        <v>0</v>
      </c>
      <c r="H193" s="30">
        <v>0</v>
      </c>
      <c r="I193" s="31">
        <v>0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421</v>
      </c>
      <c r="F194" s="16" t="s">
        <v>422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38</v>
      </c>
      <c r="E195" s="3" t="s">
        <v>423</v>
      </c>
      <c r="F195" s="16" t="s">
        <v>424</v>
      </c>
      <c r="G195" s="46">
        <f t="shared" si="12"/>
        <v>23</v>
      </c>
      <c r="H195" s="30">
        <v>23</v>
      </c>
      <c r="I195" s="31">
        <v>3</v>
      </c>
      <c r="J195" s="28">
        <f t="shared" si="13"/>
        <v>0</v>
      </c>
      <c r="K195" s="29">
        <f t="shared" si="14"/>
        <v>0</v>
      </c>
      <c r="L195" s="51">
        <v>0</v>
      </c>
      <c r="M195" s="2">
        <v>0</v>
      </c>
      <c r="N195" s="51">
        <v>0</v>
      </c>
      <c r="O195" s="29">
        <f t="shared" si="15"/>
        <v>0</v>
      </c>
      <c r="P195" s="44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76</v>
      </c>
      <c r="E196" s="3" t="s">
        <v>425</v>
      </c>
      <c r="F196" s="16" t="s">
        <v>426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427</v>
      </c>
      <c r="C197" s="3" t="s">
        <v>427</v>
      </c>
      <c r="D197" s="40" t="s">
        <v>76</v>
      </c>
      <c r="E197" s="3" t="s">
        <v>428</v>
      </c>
      <c r="F197" s="16" t="s">
        <v>429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91</v>
      </c>
      <c r="E198" s="3" t="s">
        <v>430</v>
      </c>
      <c r="F198" s="16" t="s">
        <v>431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432</v>
      </c>
      <c r="F199" s="16" t="s">
        <v>433</v>
      </c>
      <c r="G199" s="46">
        <f t="shared" si="12"/>
        <v>0</v>
      </c>
      <c r="H199" s="30">
        <v>0</v>
      </c>
      <c r="I199" s="31">
        <v>0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38</v>
      </c>
      <c r="E200" s="3" t="s">
        <v>434</v>
      </c>
      <c r="F200" s="16" t="s">
        <v>435</v>
      </c>
      <c r="G200" s="46">
        <f t="shared" si="12"/>
        <v>3</v>
      </c>
      <c r="H200" s="30">
        <v>3</v>
      </c>
      <c r="I200" s="31">
        <v>1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38</v>
      </c>
      <c r="E201" s="3" t="s">
        <v>436</v>
      </c>
      <c r="F201" s="16" t="s">
        <v>437</v>
      </c>
      <c r="G201" s="46">
        <f t="shared" si="12"/>
        <v>2</v>
      </c>
      <c r="H201" s="30">
        <v>2</v>
      </c>
      <c r="I201" s="31">
        <v>1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38</v>
      </c>
      <c r="E202" s="3" t="s">
        <v>438</v>
      </c>
      <c r="F202" s="16" t="s">
        <v>439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373</v>
      </c>
      <c r="C203" s="3" t="s">
        <v>373</v>
      </c>
      <c r="D203" s="3"/>
      <c r="E203" s="3" t="s">
        <v>440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x14ac:dyDescent="0.2">
      <c r="A204" s="2">
        <v>80120</v>
      </c>
      <c r="B204" s="3"/>
      <c r="C204" s="3"/>
      <c r="D204" s="94" t="s">
        <v>76</v>
      </c>
      <c r="E204" s="3" t="s">
        <v>441</v>
      </c>
      <c r="F204" s="16" t="s">
        <v>442</v>
      </c>
      <c r="G204" s="46">
        <f t="shared" si="12"/>
        <v>27</v>
      </c>
      <c r="H204" s="30">
        <v>27</v>
      </c>
      <c r="I204" s="31">
        <v>3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45</v>
      </c>
      <c r="C205" s="3" t="s">
        <v>45</v>
      </c>
      <c r="D205" s="3"/>
      <c r="E205" s="3" t="s">
        <v>443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hidden="1" x14ac:dyDescent="0.2">
      <c r="A206" s="2">
        <v>80140</v>
      </c>
      <c r="B206" s="3"/>
      <c r="C206" s="3"/>
      <c r="D206" s="3" t="s">
        <v>38</v>
      </c>
      <c r="E206" s="3" t="s">
        <v>444</v>
      </c>
      <c r="F206" s="16" t="s">
        <v>445</v>
      </c>
      <c r="G206" s="46">
        <f t="shared" si="12"/>
        <v>0</v>
      </c>
      <c r="H206" s="30">
        <v>0</v>
      </c>
      <c r="I206" s="31">
        <v>0</v>
      </c>
      <c r="J206" s="28">
        <f t="shared" si="13"/>
        <v>0</v>
      </c>
      <c r="K206" s="29">
        <f t="shared" si="14"/>
        <v>0</v>
      </c>
      <c r="L206" s="51">
        <v>0</v>
      </c>
      <c r="M206" s="2">
        <v>0</v>
      </c>
      <c r="N206" s="51">
        <v>0</v>
      </c>
      <c r="O206" s="29">
        <f t="shared" si="15"/>
        <v>0</v>
      </c>
      <c r="P206" s="44">
        <v>0</v>
      </c>
      <c r="Q206" s="2">
        <v>0</v>
      </c>
      <c r="R206" s="2">
        <v>0</v>
      </c>
      <c r="S206" s="2">
        <v>0</v>
      </c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446</v>
      </c>
      <c r="F207" s="16" t="s">
        <v>447</v>
      </c>
      <c r="G207" s="46">
        <f t="shared" si="12"/>
        <v>3</v>
      </c>
      <c r="H207" s="30">
        <v>3</v>
      </c>
      <c r="I207" s="31">
        <v>2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105</v>
      </c>
      <c r="C208" s="3" t="s">
        <v>105</v>
      </c>
      <c r="D208" s="3" t="s">
        <v>106</v>
      </c>
      <c r="E208" s="3" t="s">
        <v>448</v>
      </c>
      <c r="F208" s="16" t="s">
        <v>449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76</v>
      </c>
      <c r="E209" s="3" t="s">
        <v>450</v>
      </c>
      <c r="F209" s="16" t="s">
        <v>451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452</v>
      </c>
      <c r="F210" s="16" t="s">
        <v>453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96</v>
      </c>
      <c r="E211" s="3" t="s">
        <v>454</v>
      </c>
      <c r="F211" s="16" t="s">
        <v>455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38</v>
      </c>
      <c r="E212" s="3" t="s">
        <v>456</v>
      </c>
      <c r="F212" s="16" t="s">
        <v>457</v>
      </c>
      <c r="G212" s="46">
        <f t="shared" si="12"/>
        <v>12</v>
      </c>
      <c r="H212" s="30">
        <v>10</v>
      </c>
      <c r="I212" s="31">
        <v>2</v>
      </c>
      <c r="J212" s="28">
        <f t="shared" si="13"/>
        <v>2</v>
      </c>
      <c r="K212" s="29">
        <f t="shared" si="14"/>
        <v>1</v>
      </c>
      <c r="L212" s="51">
        <v>0</v>
      </c>
      <c r="M212" s="2">
        <v>0</v>
      </c>
      <c r="N212" s="51">
        <v>2</v>
      </c>
      <c r="O212" s="29">
        <f t="shared" si="15"/>
        <v>1</v>
      </c>
      <c r="P212" s="44">
        <v>0</v>
      </c>
      <c r="Q212" s="2">
        <v>0</v>
      </c>
      <c r="R212" s="2">
        <v>0</v>
      </c>
      <c r="S212" s="2">
        <v>1</v>
      </c>
    </row>
    <row r="213" spans="1:19" customFormat="1" x14ac:dyDescent="0.2">
      <c r="A213" s="2">
        <v>80240</v>
      </c>
      <c r="B213" s="3"/>
      <c r="C213" s="3"/>
      <c r="D213" s="3" t="s">
        <v>38</v>
      </c>
      <c r="E213" s="3" t="s">
        <v>458</v>
      </c>
      <c r="F213" s="16" t="s">
        <v>459</v>
      </c>
      <c r="G213" s="46">
        <f t="shared" si="12"/>
        <v>30</v>
      </c>
      <c r="H213" s="30">
        <v>30</v>
      </c>
      <c r="I213" s="31">
        <v>10</v>
      </c>
      <c r="J213" s="28">
        <f t="shared" si="13"/>
        <v>0</v>
      </c>
      <c r="K213" s="29">
        <f t="shared" si="14"/>
        <v>0</v>
      </c>
      <c r="L213" s="51">
        <v>0</v>
      </c>
      <c r="M213" s="2">
        <v>0</v>
      </c>
      <c r="N213" s="51">
        <v>0</v>
      </c>
      <c r="O213" s="29">
        <f t="shared" si="15"/>
        <v>0</v>
      </c>
      <c r="P213" s="44">
        <v>0</v>
      </c>
      <c r="Q213" s="2">
        <v>0</v>
      </c>
      <c r="R213" s="2">
        <v>0</v>
      </c>
      <c r="S213" s="2">
        <v>0</v>
      </c>
    </row>
    <row r="214" spans="1:19" customFormat="1" hidden="1" x14ac:dyDescent="0.2">
      <c r="A214" s="2">
        <v>80270</v>
      </c>
      <c r="B214" s="3" t="s">
        <v>460</v>
      </c>
      <c r="C214" s="3" t="s">
        <v>460</v>
      </c>
      <c r="D214" s="3"/>
      <c r="E214" s="3" t="s">
        <v>461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38</v>
      </c>
      <c r="E215" s="3" t="s">
        <v>462</v>
      </c>
      <c r="F215" s="16" t="s">
        <v>463</v>
      </c>
      <c r="G215" s="46">
        <f t="shared" si="12"/>
        <v>9</v>
      </c>
      <c r="H215" s="30">
        <v>9</v>
      </c>
      <c r="I215" s="31">
        <v>3</v>
      </c>
      <c r="J215" s="28">
        <f t="shared" si="13"/>
        <v>0</v>
      </c>
      <c r="K215" s="29">
        <f t="shared" si="14"/>
        <v>0</v>
      </c>
      <c r="L215" s="51">
        <v>0</v>
      </c>
      <c r="M215" s="2">
        <v>0</v>
      </c>
      <c r="N215" s="51">
        <v>0</v>
      </c>
      <c r="O215" s="29">
        <f t="shared" si="15"/>
        <v>0</v>
      </c>
      <c r="P215" s="44">
        <v>0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38</v>
      </c>
      <c r="E216" s="3" t="s">
        <v>464</v>
      </c>
      <c r="F216" s="16" t="s">
        <v>465</v>
      </c>
      <c r="G216" s="46">
        <f t="shared" si="12"/>
        <v>1</v>
      </c>
      <c r="H216" s="30">
        <v>1</v>
      </c>
      <c r="I216" s="31">
        <v>1</v>
      </c>
      <c r="J216" s="28">
        <f t="shared" si="13"/>
        <v>0</v>
      </c>
      <c r="K216" s="29">
        <f t="shared" si="14"/>
        <v>0</v>
      </c>
      <c r="L216" s="51">
        <v>0</v>
      </c>
      <c r="M216" s="2">
        <v>0</v>
      </c>
      <c r="N216" s="51">
        <v>0</v>
      </c>
      <c r="O216" s="29">
        <f t="shared" si="15"/>
        <v>0</v>
      </c>
      <c r="P216" s="44">
        <v>0</v>
      </c>
      <c r="Q216" s="2">
        <v>0</v>
      </c>
      <c r="R216" s="2">
        <v>0</v>
      </c>
      <c r="S216" s="2">
        <v>0</v>
      </c>
    </row>
    <row r="217" spans="1:19" x14ac:dyDescent="0.2">
      <c r="A217" s="2">
        <v>80390</v>
      </c>
      <c r="B217" s="3"/>
      <c r="C217" s="3"/>
      <c r="D217" s="94" t="s">
        <v>91</v>
      </c>
      <c r="E217" s="3" t="s">
        <v>466</v>
      </c>
      <c r="F217" s="16" t="s">
        <v>467</v>
      </c>
      <c r="G217" s="46">
        <f t="shared" si="12"/>
        <v>27</v>
      </c>
      <c r="H217" s="30">
        <v>25</v>
      </c>
      <c r="I217" s="31">
        <v>3</v>
      </c>
      <c r="J217" s="28">
        <f t="shared" si="13"/>
        <v>2</v>
      </c>
      <c r="K217" s="29">
        <f t="shared" si="14"/>
        <v>6</v>
      </c>
      <c r="L217" s="51">
        <v>0</v>
      </c>
      <c r="M217" s="2">
        <v>0</v>
      </c>
      <c r="N217" s="51">
        <v>2</v>
      </c>
      <c r="O217" s="29">
        <f t="shared" si="15"/>
        <v>6</v>
      </c>
      <c r="P217" s="44">
        <v>1</v>
      </c>
      <c r="Q217" s="2">
        <v>0</v>
      </c>
      <c r="R217" s="2">
        <v>0</v>
      </c>
      <c r="S217" s="2">
        <v>6</v>
      </c>
    </row>
    <row r="218" spans="1:19" customFormat="1" hidden="1" x14ac:dyDescent="0.2">
      <c r="A218" s="2">
        <v>80400</v>
      </c>
      <c r="B218" s="3"/>
      <c r="C218" s="3"/>
      <c r="D218" s="94" t="s">
        <v>91</v>
      </c>
      <c r="E218" s="3" t="s">
        <v>468</v>
      </c>
      <c r="F218" s="16" t="s">
        <v>469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91</v>
      </c>
      <c r="E219" s="3" t="s">
        <v>470</v>
      </c>
      <c r="F219" s="16" t="s">
        <v>471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38</v>
      </c>
      <c r="E220" s="3" t="s">
        <v>472</v>
      </c>
      <c r="F220" s="16" t="s">
        <v>473</v>
      </c>
      <c r="G220" s="46">
        <f t="shared" si="12"/>
        <v>7</v>
      </c>
      <c r="H220" s="30">
        <v>7</v>
      </c>
      <c r="I220" s="31">
        <v>1</v>
      </c>
      <c r="J220" s="28">
        <f t="shared" si="13"/>
        <v>0</v>
      </c>
      <c r="K220" s="29">
        <f t="shared" si="14"/>
        <v>0</v>
      </c>
      <c r="L220" s="51">
        <v>0</v>
      </c>
      <c r="M220" s="2">
        <v>0</v>
      </c>
      <c r="N220" s="51">
        <v>0</v>
      </c>
      <c r="O220" s="29">
        <f t="shared" si="15"/>
        <v>0</v>
      </c>
      <c r="P220" s="44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91</v>
      </c>
      <c r="E221" s="3" t="s">
        <v>474</v>
      </c>
      <c r="F221" s="16" t="s">
        <v>475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38</v>
      </c>
      <c r="E222" s="3" t="s">
        <v>476</v>
      </c>
      <c r="F222" s="16" t="s">
        <v>477</v>
      </c>
      <c r="G222" s="46">
        <f t="shared" si="12"/>
        <v>8</v>
      </c>
      <c r="H222" s="30">
        <v>4</v>
      </c>
      <c r="I222" s="31">
        <v>1</v>
      </c>
      <c r="J222" s="28">
        <f t="shared" si="13"/>
        <v>4</v>
      </c>
      <c r="K222" s="29">
        <f t="shared" si="14"/>
        <v>1</v>
      </c>
      <c r="L222" s="51">
        <v>0</v>
      </c>
      <c r="M222" s="2">
        <v>0</v>
      </c>
      <c r="N222" s="51">
        <v>4</v>
      </c>
      <c r="O222" s="29">
        <f t="shared" si="15"/>
        <v>1</v>
      </c>
      <c r="P222" s="44">
        <v>0</v>
      </c>
      <c r="Q222" s="2">
        <v>0</v>
      </c>
      <c r="R222" s="2">
        <v>1</v>
      </c>
      <c r="S222" s="2">
        <v>1</v>
      </c>
    </row>
    <row r="223" spans="1:19" customFormat="1" hidden="1" x14ac:dyDescent="0.2">
      <c r="A223" s="2">
        <v>80480</v>
      </c>
      <c r="B223" s="3" t="s">
        <v>45</v>
      </c>
      <c r="C223" s="3" t="s">
        <v>45</v>
      </c>
      <c r="D223" s="3"/>
      <c r="E223" s="3" t="s">
        <v>478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208</v>
      </c>
      <c r="E224" s="3" t="s">
        <v>479</v>
      </c>
      <c r="F224" s="16" t="s">
        <v>480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481</v>
      </c>
      <c r="F225" s="16" t="s">
        <v>482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38</v>
      </c>
      <c r="E226" s="3" t="s">
        <v>483</v>
      </c>
      <c r="F226" s="16" t="s">
        <v>484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38</v>
      </c>
      <c r="E227" s="3" t="s">
        <v>485</v>
      </c>
      <c r="F227" s="16" t="s">
        <v>486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45</v>
      </c>
      <c r="C228" s="3" t="s">
        <v>45</v>
      </c>
      <c r="D228" s="3"/>
      <c r="E228" s="3" t="s">
        <v>487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105</v>
      </c>
      <c r="C229" s="3" t="s">
        <v>105</v>
      </c>
      <c r="D229" s="3" t="s">
        <v>1</v>
      </c>
      <c r="E229" s="3" t="s">
        <v>488</v>
      </c>
      <c r="F229" s="16" t="s">
        <v>489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38</v>
      </c>
      <c r="E230" s="3" t="s">
        <v>490</v>
      </c>
      <c r="F230" s="16" t="s">
        <v>491</v>
      </c>
      <c r="G230" s="46">
        <f t="shared" si="12"/>
        <v>33</v>
      </c>
      <c r="H230" s="30">
        <v>22</v>
      </c>
      <c r="I230" s="31">
        <v>4</v>
      </c>
      <c r="J230" s="28">
        <f t="shared" si="13"/>
        <v>11</v>
      </c>
      <c r="K230" s="29">
        <f t="shared" si="14"/>
        <v>6</v>
      </c>
      <c r="L230" s="51">
        <v>2</v>
      </c>
      <c r="M230" s="2">
        <v>1</v>
      </c>
      <c r="N230" s="51">
        <v>9</v>
      </c>
      <c r="O230" s="29">
        <f t="shared" si="15"/>
        <v>6</v>
      </c>
      <c r="P230" s="44">
        <v>2</v>
      </c>
      <c r="Q230" s="2">
        <v>0</v>
      </c>
      <c r="R230" s="2">
        <v>2</v>
      </c>
      <c r="S230" s="2">
        <v>6</v>
      </c>
    </row>
    <row r="231" spans="1:19" customFormat="1" x14ac:dyDescent="0.2">
      <c r="A231" s="2">
        <v>80670</v>
      </c>
      <c r="B231" s="3"/>
      <c r="C231" s="3"/>
      <c r="D231" s="3" t="s">
        <v>38</v>
      </c>
      <c r="E231" s="3" t="s">
        <v>492</v>
      </c>
      <c r="F231" s="16" t="s">
        <v>493</v>
      </c>
      <c r="G231" s="46">
        <f t="shared" si="12"/>
        <v>1</v>
      </c>
      <c r="H231" s="30">
        <v>1</v>
      </c>
      <c r="I231" s="31">
        <v>1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38</v>
      </c>
      <c r="E232" s="3" t="s">
        <v>494</v>
      </c>
      <c r="F232" s="16" t="s">
        <v>495</v>
      </c>
      <c r="G232" s="46">
        <f t="shared" si="12"/>
        <v>7</v>
      </c>
      <c r="H232" s="30">
        <v>7</v>
      </c>
      <c r="I232" s="31">
        <v>1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38</v>
      </c>
      <c r="E233" s="3" t="s">
        <v>496</v>
      </c>
      <c r="F233" s="16" t="s">
        <v>497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498</v>
      </c>
      <c r="F234" s="16" t="s">
        <v>499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45</v>
      </c>
      <c r="C235" s="3" t="s">
        <v>45</v>
      </c>
      <c r="D235" s="3"/>
      <c r="E235" s="3" t="s">
        <v>500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96</v>
      </c>
      <c r="E236" s="3" t="s">
        <v>501</v>
      </c>
      <c r="F236" s="16" t="s">
        <v>502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91</v>
      </c>
      <c r="E237" s="3" t="s">
        <v>503</v>
      </c>
      <c r="F237" s="16" t="s">
        <v>504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505</v>
      </c>
      <c r="F238" s="16" t="s">
        <v>506</v>
      </c>
      <c r="G238" s="46">
        <f t="shared" si="12"/>
        <v>0</v>
      </c>
      <c r="H238" s="30">
        <v>0</v>
      </c>
      <c r="I238" s="31">
        <v>0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91</v>
      </c>
      <c r="E239" s="3" t="s">
        <v>507</v>
      </c>
      <c r="F239" s="16" t="s">
        <v>508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45</v>
      </c>
      <c r="C240" s="3" t="s">
        <v>45</v>
      </c>
      <c r="D240" s="3"/>
      <c r="E240" s="3" t="s">
        <v>509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38</v>
      </c>
      <c r="E241" s="3" t="s">
        <v>510</v>
      </c>
      <c r="F241" s="16" t="s">
        <v>511</v>
      </c>
      <c r="G241" s="46">
        <f t="shared" si="12"/>
        <v>18</v>
      </c>
      <c r="H241" s="30">
        <v>13</v>
      </c>
      <c r="I241" s="31">
        <v>4</v>
      </c>
      <c r="J241" s="28">
        <f t="shared" si="13"/>
        <v>5</v>
      </c>
      <c r="K241" s="29">
        <f t="shared" si="14"/>
        <v>2</v>
      </c>
      <c r="L241" s="51">
        <v>0</v>
      </c>
      <c r="M241" s="2">
        <v>0</v>
      </c>
      <c r="N241" s="51">
        <v>5</v>
      </c>
      <c r="O241" s="29">
        <f t="shared" si="15"/>
        <v>2</v>
      </c>
      <c r="P241" s="44">
        <v>2</v>
      </c>
      <c r="Q241" s="2">
        <v>1</v>
      </c>
      <c r="R241" s="2">
        <v>0</v>
      </c>
      <c r="S241" s="2">
        <v>2</v>
      </c>
    </row>
    <row r="242" spans="1:19" customFormat="1" hidden="1" x14ac:dyDescent="0.2">
      <c r="A242" s="2">
        <v>81070</v>
      </c>
      <c r="B242" s="3"/>
      <c r="C242" s="3"/>
      <c r="D242" s="3" t="s">
        <v>38</v>
      </c>
      <c r="E242" s="3" t="s">
        <v>512</v>
      </c>
      <c r="F242" s="16" t="s">
        <v>513</v>
      </c>
      <c r="G242" s="46">
        <f t="shared" si="12"/>
        <v>0</v>
      </c>
      <c r="H242" s="30">
        <v>0</v>
      </c>
      <c r="I242" s="31">
        <v>0</v>
      </c>
      <c r="J242" s="28">
        <f t="shared" si="13"/>
        <v>0</v>
      </c>
      <c r="K242" s="29">
        <f t="shared" si="14"/>
        <v>0</v>
      </c>
      <c r="L242" s="51">
        <v>0</v>
      </c>
      <c r="M242" s="2">
        <v>0</v>
      </c>
      <c r="N242" s="51">
        <v>0</v>
      </c>
      <c r="O242" s="29">
        <f t="shared" si="15"/>
        <v>0</v>
      </c>
      <c r="P242" s="44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96</v>
      </c>
      <c r="E243" s="3" t="s">
        <v>514</v>
      </c>
      <c r="F243" s="16" t="s">
        <v>515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45</v>
      </c>
      <c r="C244" s="3" t="s">
        <v>45</v>
      </c>
      <c r="D244" s="3"/>
      <c r="E244" s="3" t="s">
        <v>516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45</v>
      </c>
      <c r="C245" s="3" t="s">
        <v>45</v>
      </c>
      <c r="D245" s="3"/>
      <c r="E245" s="3" t="s">
        <v>517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91</v>
      </c>
      <c r="E246" s="3" t="s">
        <v>518</v>
      </c>
      <c r="F246" s="16" t="s">
        <v>519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76</v>
      </c>
      <c r="E247" s="3" t="s">
        <v>520</v>
      </c>
      <c r="F247" s="16" t="s">
        <v>521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38</v>
      </c>
      <c r="E248" s="3" t="s">
        <v>522</v>
      </c>
      <c r="F248" s="16" t="s">
        <v>523</v>
      </c>
      <c r="G248" s="46">
        <f t="shared" si="12"/>
        <v>54</v>
      </c>
      <c r="H248" s="30">
        <v>49</v>
      </c>
      <c r="I248" s="31">
        <v>11</v>
      </c>
      <c r="J248" s="28">
        <f t="shared" si="13"/>
        <v>5</v>
      </c>
      <c r="K248" s="29">
        <f t="shared" si="14"/>
        <v>13</v>
      </c>
      <c r="L248" s="51">
        <v>0</v>
      </c>
      <c r="M248" s="2">
        <v>0</v>
      </c>
      <c r="N248" s="51">
        <v>5</v>
      </c>
      <c r="O248" s="29">
        <f t="shared" si="15"/>
        <v>13</v>
      </c>
      <c r="P248" s="44">
        <v>0</v>
      </c>
      <c r="Q248" s="2">
        <v>0</v>
      </c>
      <c r="R248" s="2">
        <v>2</v>
      </c>
      <c r="S248" s="2">
        <v>13</v>
      </c>
    </row>
    <row r="249" spans="1:19" customFormat="1" x14ac:dyDescent="0.2">
      <c r="A249" s="2">
        <v>81340</v>
      </c>
      <c r="B249" s="3"/>
      <c r="C249" s="3"/>
      <c r="D249" s="3" t="s">
        <v>38</v>
      </c>
      <c r="E249" s="3" t="s">
        <v>524</v>
      </c>
      <c r="F249" s="16" t="s">
        <v>525</v>
      </c>
      <c r="G249" s="46">
        <f t="shared" si="12"/>
        <v>2</v>
      </c>
      <c r="H249" s="30">
        <v>2</v>
      </c>
      <c r="I249" s="31">
        <v>1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526</v>
      </c>
      <c r="F250" s="16" t="s">
        <v>527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38</v>
      </c>
      <c r="E251" s="3" t="s">
        <v>528</v>
      </c>
      <c r="F251" s="16" t="s">
        <v>529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hidden="1" x14ac:dyDescent="0.2">
      <c r="A252" s="2">
        <v>81400</v>
      </c>
      <c r="B252" s="3"/>
      <c r="C252" s="3"/>
      <c r="D252" s="3" t="s">
        <v>38</v>
      </c>
      <c r="E252" s="3" t="s">
        <v>530</v>
      </c>
      <c r="F252" s="16" t="s">
        <v>531</v>
      </c>
      <c r="G252" s="46">
        <f t="shared" si="12"/>
        <v>0</v>
      </c>
      <c r="H252" s="30">
        <v>0</v>
      </c>
      <c r="I252" s="31">
        <v>0</v>
      </c>
      <c r="J252" s="28">
        <f t="shared" si="13"/>
        <v>0</v>
      </c>
      <c r="K252" s="29">
        <f t="shared" si="14"/>
        <v>0</v>
      </c>
      <c r="L252" s="51">
        <v>0</v>
      </c>
      <c r="M252" s="2">
        <v>0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45</v>
      </c>
      <c r="C253" s="3" t="s">
        <v>45</v>
      </c>
      <c r="D253" s="3"/>
      <c r="E253" s="3" t="s">
        <v>532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38</v>
      </c>
      <c r="E254" s="3" t="s">
        <v>533</v>
      </c>
      <c r="F254" s="16" t="s">
        <v>534</v>
      </c>
      <c r="G254" s="46">
        <f t="shared" si="12"/>
        <v>2</v>
      </c>
      <c r="H254" s="30">
        <v>2</v>
      </c>
      <c r="I254" s="31">
        <v>1</v>
      </c>
      <c r="J254" s="28">
        <f t="shared" si="13"/>
        <v>0</v>
      </c>
      <c r="K254" s="29">
        <f t="shared" si="14"/>
        <v>0</v>
      </c>
      <c r="L254" s="51">
        <v>0</v>
      </c>
      <c r="M254" s="2">
        <v>0</v>
      </c>
      <c r="N254" s="51">
        <v>0</v>
      </c>
      <c r="O254" s="29">
        <f t="shared" si="15"/>
        <v>0</v>
      </c>
      <c r="P254" s="44">
        <v>0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38</v>
      </c>
      <c r="E255" s="3" t="s">
        <v>535</v>
      </c>
      <c r="F255" s="16" t="s">
        <v>536</v>
      </c>
      <c r="G255" s="46">
        <f t="shared" si="12"/>
        <v>2</v>
      </c>
      <c r="H255" s="30">
        <v>1</v>
      </c>
      <c r="I255" s="31">
        <v>1</v>
      </c>
      <c r="J255" s="28">
        <f t="shared" si="13"/>
        <v>1</v>
      </c>
      <c r="K255" s="29">
        <f t="shared" si="14"/>
        <v>1</v>
      </c>
      <c r="L255" s="51">
        <v>0</v>
      </c>
      <c r="M255" s="2">
        <v>0</v>
      </c>
      <c r="N255" s="51">
        <v>1</v>
      </c>
      <c r="O255" s="29">
        <f t="shared" si="15"/>
        <v>1</v>
      </c>
      <c r="P255" s="44">
        <v>1</v>
      </c>
      <c r="Q255" s="2">
        <v>0</v>
      </c>
      <c r="R255" s="2">
        <v>0</v>
      </c>
      <c r="S255" s="2">
        <v>0</v>
      </c>
    </row>
    <row r="256" spans="1:19" customFormat="1" hidden="1" x14ac:dyDescent="0.2">
      <c r="A256" s="2">
        <v>81670</v>
      </c>
      <c r="B256" s="3"/>
      <c r="C256" s="3"/>
      <c r="D256" s="3" t="s">
        <v>38</v>
      </c>
      <c r="E256" s="3" t="s">
        <v>537</v>
      </c>
      <c r="F256" s="16" t="s">
        <v>538</v>
      </c>
      <c r="G256" s="46">
        <f t="shared" si="12"/>
        <v>0</v>
      </c>
      <c r="H256" s="30">
        <v>0</v>
      </c>
      <c r="I256" s="31">
        <v>0</v>
      </c>
      <c r="J256" s="28">
        <f t="shared" si="13"/>
        <v>0</v>
      </c>
      <c r="K256" s="29">
        <f t="shared" si="14"/>
        <v>0</v>
      </c>
      <c r="L256" s="51">
        <v>0</v>
      </c>
      <c r="M256" s="2">
        <v>0</v>
      </c>
      <c r="N256" s="51">
        <v>0</v>
      </c>
      <c r="O256" s="29">
        <f t="shared" si="15"/>
        <v>0</v>
      </c>
      <c r="P256" s="44">
        <v>0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91</v>
      </c>
      <c r="E257" s="3" t="s">
        <v>539</v>
      </c>
      <c r="F257" s="16" t="s">
        <v>540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541</v>
      </c>
      <c r="E258" s="3" t="s">
        <v>542</v>
      </c>
      <c r="F258" s="16" t="s">
        <v>543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45</v>
      </c>
      <c r="C259" s="3" t="s">
        <v>45</v>
      </c>
      <c r="D259" s="3"/>
      <c r="E259" s="3" t="s">
        <v>544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545</v>
      </c>
      <c r="F260" s="16" t="s">
        <v>546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38</v>
      </c>
      <c r="E261" s="3" t="s">
        <v>547</v>
      </c>
      <c r="F261" s="16" t="s">
        <v>548</v>
      </c>
      <c r="G261" s="46">
        <f t="shared" si="16"/>
        <v>45</v>
      </c>
      <c r="H261" s="30">
        <v>40</v>
      </c>
      <c r="I261" s="31">
        <v>4</v>
      </c>
      <c r="J261" s="28">
        <f t="shared" si="17"/>
        <v>5</v>
      </c>
      <c r="K261" s="29">
        <f t="shared" si="18"/>
        <v>2</v>
      </c>
      <c r="L261" s="51">
        <v>0</v>
      </c>
      <c r="M261" s="2">
        <v>0</v>
      </c>
      <c r="N261" s="51">
        <v>5</v>
      </c>
      <c r="O261" s="29">
        <f t="shared" si="19"/>
        <v>2</v>
      </c>
      <c r="P261" s="44">
        <v>2</v>
      </c>
      <c r="Q261" s="2">
        <v>1</v>
      </c>
      <c r="R261" s="2">
        <v>2</v>
      </c>
      <c r="S261" s="2">
        <v>1</v>
      </c>
    </row>
    <row r="262" spans="1:19" customFormat="1" hidden="1" x14ac:dyDescent="0.2">
      <c r="A262" s="2">
        <v>81850</v>
      </c>
      <c r="B262" s="3" t="s">
        <v>45</v>
      </c>
      <c r="C262" s="3" t="s">
        <v>45</v>
      </c>
      <c r="D262" s="3"/>
      <c r="E262" s="3" t="s">
        <v>549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76</v>
      </c>
      <c r="E263" s="3" t="s">
        <v>550</v>
      </c>
      <c r="F263" s="16" t="s">
        <v>551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hidden="1" x14ac:dyDescent="0.2">
      <c r="A264" s="2">
        <v>81870</v>
      </c>
      <c r="B264" s="3"/>
      <c r="C264" s="3"/>
      <c r="D264" s="3" t="s">
        <v>38</v>
      </c>
      <c r="E264" s="3" t="s">
        <v>552</v>
      </c>
      <c r="F264" s="16" t="s">
        <v>553</v>
      </c>
      <c r="G264" s="46">
        <f t="shared" si="16"/>
        <v>0</v>
      </c>
      <c r="H264" s="30">
        <v>0</v>
      </c>
      <c r="I264" s="31">
        <v>0</v>
      </c>
      <c r="J264" s="28">
        <f t="shared" si="17"/>
        <v>0</v>
      </c>
      <c r="K264" s="29">
        <f t="shared" si="18"/>
        <v>0</v>
      </c>
      <c r="L264" s="51">
        <v>0</v>
      </c>
      <c r="M264" s="2">
        <v>0</v>
      </c>
      <c r="N264" s="51">
        <v>0</v>
      </c>
      <c r="O264" s="29">
        <f t="shared" si="19"/>
        <v>0</v>
      </c>
      <c r="P264" s="44">
        <v>0</v>
      </c>
      <c r="Q264" s="2">
        <v>0</v>
      </c>
      <c r="R264" s="2">
        <v>0</v>
      </c>
      <c r="S264" s="2">
        <v>0</v>
      </c>
    </row>
    <row r="265" spans="1:19" hidden="1" x14ac:dyDescent="0.2">
      <c r="A265" s="2">
        <v>81880</v>
      </c>
      <c r="B265" s="3"/>
      <c r="C265" s="3"/>
      <c r="D265" s="94" t="s">
        <v>76</v>
      </c>
      <c r="E265" s="3" t="s">
        <v>554</v>
      </c>
      <c r="F265" s="16" t="s">
        <v>555</v>
      </c>
      <c r="G265" s="46">
        <f t="shared" si="16"/>
        <v>0</v>
      </c>
      <c r="H265" s="30">
        <v>0</v>
      </c>
      <c r="I265" s="31">
        <v>0</v>
      </c>
      <c r="J265" s="28">
        <f t="shared" si="17"/>
        <v>0</v>
      </c>
      <c r="K265" s="29">
        <f t="shared" si="18"/>
        <v>0</v>
      </c>
      <c r="L265" s="51">
        <v>0</v>
      </c>
      <c r="M265" s="2">
        <v>0</v>
      </c>
      <c r="N265" s="51">
        <v>0</v>
      </c>
      <c r="O265" s="29">
        <f t="shared" si="19"/>
        <v>0</v>
      </c>
      <c r="P265" s="44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45</v>
      </c>
      <c r="C266" s="3" t="s">
        <v>45</v>
      </c>
      <c r="D266" s="3"/>
      <c r="E266" s="3" t="s">
        <v>556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557</v>
      </c>
      <c r="F267" s="16" t="s">
        <v>558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45</v>
      </c>
      <c r="C268" s="3" t="s">
        <v>45</v>
      </c>
      <c r="D268" s="3"/>
      <c r="E268" s="3" t="s">
        <v>559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105</v>
      </c>
      <c r="C269" s="3" t="s">
        <v>105</v>
      </c>
      <c r="D269" s="3" t="s">
        <v>106</v>
      </c>
      <c r="E269" s="3" t="s">
        <v>560</v>
      </c>
      <c r="F269" s="16" t="s">
        <v>561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96</v>
      </c>
      <c r="E270" s="3" t="s">
        <v>562</v>
      </c>
      <c r="F270" s="16" t="s">
        <v>563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38</v>
      </c>
      <c r="E271" s="3" t="s">
        <v>564</v>
      </c>
      <c r="F271" s="16" t="s">
        <v>565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91</v>
      </c>
      <c r="E272" s="3" t="s">
        <v>566</v>
      </c>
      <c r="F272" s="16" t="s">
        <v>567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568</v>
      </c>
      <c r="F273" s="16" t="s">
        <v>569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76</v>
      </c>
      <c r="E274" s="3" t="s">
        <v>570</v>
      </c>
      <c r="F274" s="16" t="s">
        <v>571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38</v>
      </c>
      <c r="E275" s="3" t="s">
        <v>572</v>
      </c>
      <c r="F275" s="16" t="s">
        <v>573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45</v>
      </c>
      <c r="C276" s="3" t="s">
        <v>45</v>
      </c>
      <c r="D276" s="3"/>
      <c r="E276" s="3" t="s">
        <v>574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38</v>
      </c>
      <c r="E277" s="3" t="s">
        <v>575</v>
      </c>
      <c r="F277" s="16" t="s">
        <v>576</v>
      </c>
      <c r="G277" s="46">
        <f t="shared" si="16"/>
        <v>34</v>
      </c>
      <c r="H277" s="30">
        <v>34</v>
      </c>
      <c r="I277" s="31">
        <v>4</v>
      </c>
      <c r="J277" s="28">
        <f t="shared" si="17"/>
        <v>0</v>
      </c>
      <c r="K277" s="29">
        <f t="shared" si="18"/>
        <v>0</v>
      </c>
      <c r="L277" s="51">
        <v>0</v>
      </c>
      <c r="M277" s="2">
        <v>0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76</v>
      </c>
      <c r="E278" s="3" t="s">
        <v>577</v>
      </c>
      <c r="F278" s="16" t="s">
        <v>578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373</v>
      </c>
      <c r="C279" s="3" t="s">
        <v>373</v>
      </c>
      <c r="D279" s="3"/>
      <c r="E279" s="3" t="s">
        <v>579</v>
      </c>
      <c r="F279" s="16" t="s">
        <v>580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581</v>
      </c>
      <c r="F280" s="16" t="s">
        <v>582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x14ac:dyDescent="0.2">
      <c r="A281" s="2">
        <v>82450</v>
      </c>
      <c r="B281" s="3"/>
      <c r="C281" s="3"/>
      <c r="D281" s="94" t="s">
        <v>76</v>
      </c>
      <c r="E281" s="3" t="s">
        <v>583</v>
      </c>
      <c r="F281" s="16" t="s">
        <v>584</v>
      </c>
      <c r="G281" s="46">
        <f t="shared" si="16"/>
        <v>20</v>
      </c>
      <c r="H281" s="30">
        <v>19</v>
      </c>
      <c r="I281" s="31">
        <v>10</v>
      </c>
      <c r="J281" s="28">
        <f t="shared" si="17"/>
        <v>1</v>
      </c>
      <c r="K281" s="29">
        <f t="shared" si="18"/>
        <v>2</v>
      </c>
      <c r="L281" s="51">
        <v>0</v>
      </c>
      <c r="M281" s="2">
        <v>0</v>
      </c>
      <c r="N281" s="51">
        <v>1</v>
      </c>
      <c r="O281" s="29">
        <f t="shared" si="19"/>
        <v>2</v>
      </c>
      <c r="P281" s="44">
        <v>2</v>
      </c>
      <c r="Q281" s="2">
        <v>0</v>
      </c>
      <c r="R281" s="2">
        <v>0</v>
      </c>
      <c r="S281" s="2">
        <v>0</v>
      </c>
    </row>
    <row r="282" spans="1:19" customFormat="1" x14ac:dyDescent="0.2">
      <c r="A282" s="2">
        <v>82460</v>
      </c>
      <c r="B282" s="3" t="s">
        <v>105</v>
      </c>
      <c r="C282" s="3" t="s">
        <v>105</v>
      </c>
      <c r="D282" s="3" t="s">
        <v>106</v>
      </c>
      <c r="E282" s="3" t="s">
        <v>585</v>
      </c>
      <c r="F282" s="16" t="s">
        <v>586</v>
      </c>
      <c r="G282" s="46">
        <f t="shared" si="16"/>
        <v>6</v>
      </c>
      <c r="H282" s="30">
        <v>5</v>
      </c>
      <c r="I282" s="31">
        <v>1</v>
      </c>
      <c r="J282" s="28">
        <f t="shared" si="17"/>
        <v>1</v>
      </c>
      <c r="K282" s="29">
        <f t="shared" si="18"/>
        <v>1</v>
      </c>
      <c r="L282" s="51">
        <v>0</v>
      </c>
      <c r="M282" s="2">
        <v>0</v>
      </c>
      <c r="N282" s="51">
        <v>1</v>
      </c>
      <c r="O282" s="29">
        <f t="shared" si="19"/>
        <v>1</v>
      </c>
      <c r="P282" s="44">
        <v>1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38</v>
      </c>
      <c r="E283" s="3" t="s">
        <v>587</v>
      </c>
      <c r="F283" s="16" t="s">
        <v>588</v>
      </c>
      <c r="G283" s="46">
        <f t="shared" si="16"/>
        <v>43</v>
      </c>
      <c r="H283" s="30">
        <v>42</v>
      </c>
      <c r="I283" s="31">
        <v>15</v>
      </c>
      <c r="J283" s="28">
        <f t="shared" si="17"/>
        <v>1</v>
      </c>
      <c r="K283" s="29">
        <f t="shared" si="18"/>
        <v>1</v>
      </c>
      <c r="L283" s="51">
        <v>0</v>
      </c>
      <c r="M283" s="2">
        <v>0</v>
      </c>
      <c r="N283" s="51">
        <v>1</v>
      </c>
      <c r="O283" s="29">
        <f t="shared" si="19"/>
        <v>1</v>
      </c>
      <c r="P283" s="44">
        <v>1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38</v>
      </c>
      <c r="E284" s="3" t="s">
        <v>589</v>
      </c>
      <c r="F284" s="16" t="s">
        <v>590</v>
      </c>
      <c r="G284" s="46">
        <f t="shared" si="16"/>
        <v>17</v>
      </c>
      <c r="H284" s="30">
        <v>17</v>
      </c>
      <c r="I284" s="31">
        <v>1</v>
      </c>
      <c r="J284" s="28">
        <f t="shared" si="17"/>
        <v>0</v>
      </c>
      <c r="K284" s="29">
        <f t="shared" si="18"/>
        <v>0</v>
      </c>
      <c r="L284" s="51">
        <v>0</v>
      </c>
      <c r="M284" s="2">
        <v>0</v>
      </c>
      <c r="N284" s="51">
        <v>0</v>
      </c>
      <c r="O284" s="29">
        <f t="shared" si="19"/>
        <v>0</v>
      </c>
      <c r="P284" s="44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38</v>
      </c>
      <c r="E285" s="3" t="s">
        <v>591</v>
      </c>
      <c r="F285" s="16" t="s">
        <v>592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427</v>
      </c>
      <c r="C286" s="3" t="s">
        <v>427</v>
      </c>
      <c r="D286" s="3" t="s">
        <v>106</v>
      </c>
      <c r="E286" s="3" t="s">
        <v>593</v>
      </c>
      <c r="F286" s="16" t="s">
        <v>594</v>
      </c>
      <c r="G286" s="46">
        <f t="shared" si="16"/>
        <v>126</v>
      </c>
      <c r="H286" s="30">
        <v>123</v>
      </c>
      <c r="I286" s="31">
        <v>7</v>
      </c>
      <c r="J286" s="28">
        <f t="shared" si="17"/>
        <v>3</v>
      </c>
      <c r="K286" s="29">
        <f t="shared" si="18"/>
        <v>1</v>
      </c>
      <c r="L286" s="51">
        <v>0</v>
      </c>
      <c r="M286" s="2">
        <v>0</v>
      </c>
      <c r="N286" s="51">
        <v>3</v>
      </c>
      <c r="O286" s="29">
        <f t="shared" si="19"/>
        <v>1</v>
      </c>
      <c r="P286" s="44">
        <v>1</v>
      </c>
      <c r="Q286" s="2">
        <v>0</v>
      </c>
      <c r="R286" s="2">
        <v>0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38</v>
      </c>
      <c r="E287" s="3" t="s">
        <v>595</v>
      </c>
      <c r="F287" s="16" t="s">
        <v>596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38</v>
      </c>
      <c r="E288" s="3" t="s">
        <v>597</v>
      </c>
      <c r="F288" s="16" t="s">
        <v>598</v>
      </c>
      <c r="G288" s="46">
        <f t="shared" si="16"/>
        <v>1</v>
      </c>
      <c r="H288" s="30">
        <v>0</v>
      </c>
      <c r="I288" s="31">
        <v>0</v>
      </c>
      <c r="J288" s="28">
        <f t="shared" si="17"/>
        <v>1</v>
      </c>
      <c r="K288" s="29">
        <f t="shared" si="18"/>
        <v>1</v>
      </c>
      <c r="L288" s="51">
        <v>0</v>
      </c>
      <c r="M288" s="2">
        <v>0</v>
      </c>
      <c r="N288" s="51">
        <v>1</v>
      </c>
      <c r="O288" s="29">
        <f t="shared" si="19"/>
        <v>1</v>
      </c>
      <c r="P288" s="44">
        <v>1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38</v>
      </c>
      <c r="E289" s="3" t="s">
        <v>599</v>
      </c>
      <c r="F289" s="16" t="s">
        <v>600</v>
      </c>
      <c r="G289" s="46">
        <f t="shared" si="16"/>
        <v>6</v>
      </c>
      <c r="H289" s="30">
        <v>6</v>
      </c>
      <c r="I289" s="31">
        <v>1</v>
      </c>
      <c r="J289" s="28">
        <f t="shared" si="17"/>
        <v>0</v>
      </c>
      <c r="K289" s="29">
        <f t="shared" si="18"/>
        <v>0</v>
      </c>
      <c r="L289" s="51">
        <v>0</v>
      </c>
      <c r="M289" s="2">
        <v>0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38</v>
      </c>
      <c r="E290" s="3" t="s">
        <v>601</v>
      </c>
      <c r="F290" s="16" t="s">
        <v>602</v>
      </c>
      <c r="G290" s="46">
        <f t="shared" si="16"/>
        <v>23</v>
      </c>
      <c r="H290" s="30">
        <v>23</v>
      </c>
      <c r="I290" s="31">
        <v>2</v>
      </c>
      <c r="J290" s="28">
        <f t="shared" si="17"/>
        <v>0</v>
      </c>
      <c r="K290" s="29">
        <f t="shared" si="18"/>
        <v>0</v>
      </c>
      <c r="L290" s="51">
        <v>0</v>
      </c>
      <c r="M290" s="2">
        <v>0</v>
      </c>
      <c r="N290" s="51">
        <v>0</v>
      </c>
      <c r="O290" s="29">
        <f t="shared" si="19"/>
        <v>0</v>
      </c>
      <c r="P290" s="44">
        <v>0</v>
      </c>
      <c r="Q290" s="2">
        <v>0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38</v>
      </c>
      <c r="E291" s="3" t="s">
        <v>603</v>
      </c>
      <c r="F291" s="16" t="s">
        <v>604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45</v>
      </c>
      <c r="C292" s="3" t="s">
        <v>45</v>
      </c>
      <c r="D292" s="3"/>
      <c r="E292" s="3" t="s">
        <v>605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38</v>
      </c>
      <c r="E293" s="3" t="s">
        <v>606</v>
      </c>
      <c r="F293" s="16" t="s">
        <v>607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38</v>
      </c>
      <c r="E294" s="3" t="s">
        <v>608</v>
      </c>
      <c r="F294" s="16" t="s">
        <v>609</v>
      </c>
      <c r="G294" s="46">
        <f t="shared" si="16"/>
        <v>2</v>
      </c>
      <c r="H294" s="30">
        <v>2</v>
      </c>
      <c r="I294" s="31">
        <v>1</v>
      </c>
      <c r="J294" s="28">
        <f t="shared" si="17"/>
        <v>0</v>
      </c>
      <c r="K294" s="29">
        <f t="shared" si="18"/>
        <v>0</v>
      </c>
      <c r="L294" s="51">
        <v>0</v>
      </c>
      <c r="M294" s="2">
        <v>0</v>
      </c>
      <c r="N294" s="51">
        <v>0</v>
      </c>
      <c r="O294" s="29">
        <f t="shared" si="19"/>
        <v>0</v>
      </c>
      <c r="P294" s="44">
        <v>0</v>
      </c>
      <c r="Q294" s="2">
        <v>0</v>
      </c>
      <c r="R294" s="2">
        <v>0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610</v>
      </c>
      <c r="F295" s="16" t="s">
        <v>611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91</v>
      </c>
      <c r="E296" s="3" t="s">
        <v>612</v>
      </c>
      <c r="F296" s="16" t="s">
        <v>613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38</v>
      </c>
      <c r="E297" s="3" t="s">
        <v>614</v>
      </c>
      <c r="F297" s="16" t="s">
        <v>615</v>
      </c>
      <c r="G297" s="46">
        <f t="shared" si="16"/>
        <v>35</v>
      </c>
      <c r="H297" s="30">
        <v>35</v>
      </c>
      <c r="I297" s="31">
        <v>4</v>
      </c>
      <c r="J297" s="28">
        <f t="shared" si="17"/>
        <v>0</v>
      </c>
      <c r="K297" s="29">
        <f t="shared" si="18"/>
        <v>0</v>
      </c>
      <c r="L297" s="51">
        <v>0</v>
      </c>
      <c r="M297" s="2">
        <v>0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38</v>
      </c>
      <c r="E298" s="3" t="s">
        <v>616</v>
      </c>
      <c r="F298" s="16" t="s">
        <v>617</v>
      </c>
      <c r="G298" s="46">
        <f t="shared" si="16"/>
        <v>162</v>
      </c>
      <c r="H298" s="30">
        <v>151</v>
      </c>
      <c r="I298" s="31">
        <v>6</v>
      </c>
      <c r="J298" s="28">
        <f t="shared" si="17"/>
        <v>11</v>
      </c>
      <c r="K298" s="29">
        <f t="shared" si="18"/>
        <v>17</v>
      </c>
      <c r="L298" s="51">
        <v>0</v>
      </c>
      <c r="M298" s="2">
        <v>0</v>
      </c>
      <c r="N298" s="51">
        <v>11</v>
      </c>
      <c r="O298" s="29">
        <f t="shared" si="19"/>
        <v>17</v>
      </c>
      <c r="P298" s="44">
        <v>3</v>
      </c>
      <c r="Q298" s="2">
        <v>1</v>
      </c>
      <c r="R298" s="2">
        <v>2</v>
      </c>
      <c r="S298" s="2">
        <v>17</v>
      </c>
    </row>
    <row r="299" spans="1:19" customFormat="1" x14ac:dyDescent="0.2">
      <c r="A299" s="2">
        <v>82770</v>
      </c>
      <c r="B299" s="3"/>
      <c r="C299" s="3"/>
      <c r="D299" s="3" t="s">
        <v>38</v>
      </c>
      <c r="E299" s="3" t="s">
        <v>618</v>
      </c>
      <c r="F299" s="16" t="s">
        <v>619</v>
      </c>
      <c r="G299" s="46">
        <f t="shared" si="16"/>
        <v>1</v>
      </c>
      <c r="H299" s="30">
        <v>0</v>
      </c>
      <c r="I299" s="31">
        <v>0</v>
      </c>
      <c r="J299" s="28">
        <f t="shared" si="17"/>
        <v>1</v>
      </c>
      <c r="K299" s="29">
        <f t="shared" si="18"/>
        <v>1</v>
      </c>
      <c r="L299" s="51">
        <v>0</v>
      </c>
      <c r="M299" s="2">
        <v>0</v>
      </c>
      <c r="N299" s="51">
        <v>1</v>
      </c>
      <c r="O299" s="29">
        <f t="shared" si="19"/>
        <v>1</v>
      </c>
      <c r="P299" s="44">
        <v>0</v>
      </c>
      <c r="Q299" s="2">
        <v>0</v>
      </c>
      <c r="R299" s="2">
        <v>0</v>
      </c>
      <c r="S299" s="2">
        <v>1</v>
      </c>
    </row>
    <row r="300" spans="1:19" customFormat="1" hidden="1" x14ac:dyDescent="0.2">
      <c r="A300" s="2">
        <v>82780</v>
      </c>
      <c r="B300" s="3"/>
      <c r="C300" s="3"/>
      <c r="D300" s="3" t="s">
        <v>38</v>
      </c>
      <c r="E300" s="3" t="s">
        <v>620</v>
      </c>
      <c r="F300" s="16" t="s">
        <v>621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38</v>
      </c>
      <c r="E301" s="3" t="s">
        <v>622</v>
      </c>
      <c r="F301" s="16" t="s">
        <v>623</v>
      </c>
      <c r="G301" s="46">
        <f t="shared" si="16"/>
        <v>0</v>
      </c>
      <c r="H301" s="30">
        <v>0</v>
      </c>
      <c r="I301" s="31">
        <v>0</v>
      </c>
      <c r="J301" s="28">
        <f t="shared" si="17"/>
        <v>0</v>
      </c>
      <c r="K301" s="29">
        <f t="shared" si="18"/>
        <v>0</v>
      </c>
      <c r="L301" s="51">
        <v>0</v>
      </c>
      <c r="M301" s="2">
        <v>0</v>
      </c>
      <c r="N301" s="51">
        <v>0</v>
      </c>
      <c r="O301" s="29">
        <f t="shared" si="19"/>
        <v>0</v>
      </c>
      <c r="P301" s="44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38</v>
      </c>
      <c r="E302" s="3" t="s">
        <v>624</v>
      </c>
      <c r="F302" s="16" t="s">
        <v>625</v>
      </c>
      <c r="G302" s="46">
        <f t="shared" si="16"/>
        <v>19</v>
      </c>
      <c r="H302" s="30">
        <v>8</v>
      </c>
      <c r="I302" s="31">
        <v>1</v>
      </c>
      <c r="J302" s="28">
        <f t="shared" si="17"/>
        <v>11</v>
      </c>
      <c r="K302" s="29">
        <f t="shared" si="18"/>
        <v>4</v>
      </c>
      <c r="L302" s="51">
        <v>0</v>
      </c>
      <c r="M302" s="2">
        <v>0</v>
      </c>
      <c r="N302" s="51">
        <v>11</v>
      </c>
      <c r="O302" s="29">
        <f t="shared" si="19"/>
        <v>4</v>
      </c>
      <c r="P302" s="44">
        <v>3</v>
      </c>
      <c r="Q302" s="2">
        <v>1</v>
      </c>
      <c r="R302" s="2">
        <v>2</v>
      </c>
      <c r="S302" s="2">
        <v>4</v>
      </c>
    </row>
    <row r="303" spans="1:19" customFormat="1" hidden="1" x14ac:dyDescent="0.2">
      <c r="A303" s="2">
        <v>82970</v>
      </c>
      <c r="B303" s="3"/>
      <c r="C303" s="3"/>
      <c r="D303" s="94" t="s">
        <v>96</v>
      </c>
      <c r="E303" s="3" t="s">
        <v>626</v>
      </c>
      <c r="F303" s="16" t="s">
        <v>627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208</v>
      </c>
      <c r="E304" s="3" t="s">
        <v>628</v>
      </c>
      <c r="F304" s="16" t="s">
        <v>629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630</v>
      </c>
      <c r="F305" s="16" t="s">
        <v>631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38</v>
      </c>
      <c r="E306" s="3" t="s">
        <v>632</v>
      </c>
      <c r="F306" s="16" t="s">
        <v>633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96</v>
      </c>
      <c r="E307" s="3" t="s">
        <v>634</v>
      </c>
      <c r="F307" s="16" t="s">
        <v>635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38</v>
      </c>
      <c r="E308" s="3" t="s">
        <v>636</v>
      </c>
      <c r="F308" s="16" t="s">
        <v>637</v>
      </c>
      <c r="G308" s="46">
        <f t="shared" si="16"/>
        <v>0</v>
      </c>
      <c r="H308" s="30">
        <v>0</v>
      </c>
      <c r="I308" s="31">
        <v>0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638</v>
      </c>
      <c r="F309" s="16" t="s">
        <v>639</v>
      </c>
      <c r="G309" s="46">
        <f t="shared" si="16"/>
        <v>0</v>
      </c>
      <c r="H309" s="30">
        <v>0</v>
      </c>
      <c r="I309" s="31">
        <v>0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38</v>
      </c>
      <c r="E310" s="3" t="s">
        <v>640</v>
      </c>
      <c r="F310" s="16" t="s">
        <v>641</v>
      </c>
      <c r="G310" s="46">
        <f t="shared" si="16"/>
        <v>12</v>
      </c>
      <c r="H310" s="30">
        <v>11</v>
      </c>
      <c r="I310" s="31">
        <v>3</v>
      </c>
      <c r="J310" s="28">
        <f t="shared" si="17"/>
        <v>1</v>
      </c>
      <c r="K310" s="29">
        <f t="shared" si="18"/>
        <v>1</v>
      </c>
      <c r="L310" s="51">
        <v>0</v>
      </c>
      <c r="M310" s="2">
        <v>0</v>
      </c>
      <c r="N310" s="51">
        <v>1</v>
      </c>
      <c r="O310" s="29">
        <f t="shared" si="19"/>
        <v>1</v>
      </c>
      <c r="P310" s="44">
        <v>1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642</v>
      </c>
      <c r="F311" s="16" t="s">
        <v>643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38</v>
      </c>
      <c r="E312" s="3" t="s">
        <v>644</v>
      </c>
      <c r="F312" s="16" t="s">
        <v>645</v>
      </c>
      <c r="G312" s="46">
        <f t="shared" si="16"/>
        <v>9</v>
      </c>
      <c r="H312" s="30">
        <v>9</v>
      </c>
      <c r="I312" s="31">
        <v>2</v>
      </c>
      <c r="J312" s="28">
        <f t="shared" si="17"/>
        <v>0</v>
      </c>
      <c r="K312" s="29">
        <f t="shared" si="18"/>
        <v>0</v>
      </c>
      <c r="L312" s="51">
        <v>0</v>
      </c>
      <c r="M312" s="2">
        <v>0</v>
      </c>
      <c r="N312" s="51">
        <v>0</v>
      </c>
      <c r="O312" s="29">
        <f t="shared" si="19"/>
        <v>0</v>
      </c>
      <c r="P312" s="44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541</v>
      </c>
      <c r="E313" s="3" t="s">
        <v>646</v>
      </c>
      <c r="F313" s="16" t="s">
        <v>647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38</v>
      </c>
      <c r="E314" s="3" t="s">
        <v>648</v>
      </c>
      <c r="F314" s="16" t="s">
        <v>649</v>
      </c>
      <c r="G314" s="46">
        <f t="shared" si="16"/>
        <v>28</v>
      </c>
      <c r="H314" s="30">
        <v>27</v>
      </c>
      <c r="I314" s="31">
        <v>2</v>
      </c>
      <c r="J314" s="28">
        <f t="shared" si="17"/>
        <v>1</v>
      </c>
      <c r="K314" s="29">
        <f t="shared" si="18"/>
        <v>2</v>
      </c>
      <c r="L314" s="51">
        <v>0</v>
      </c>
      <c r="M314" s="2">
        <v>0</v>
      </c>
      <c r="N314" s="51">
        <v>1</v>
      </c>
      <c r="O314" s="29">
        <f t="shared" si="19"/>
        <v>2</v>
      </c>
      <c r="P314" s="44">
        <v>0</v>
      </c>
      <c r="Q314" s="2">
        <v>0</v>
      </c>
      <c r="R314" s="2">
        <v>0</v>
      </c>
      <c r="S314" s="2">
        <v>2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650</v>
      </c>
      <c r="F315" s="16" t="s">
        <v>651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76</v>
      </c>
      <c r="E316" s="3" t="s">
        <v>652</v>
      </c>
      <c r="F316" s="16" t="s">
        <v>653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45</v>
      </c>
      <c r="C317" s="3" t="s">
        <v>45</v>
      </c>
      <c r="D317" s="3"/>
      <c r="E317" s="3" t="s">
        <v>654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38</v>
      </c>
      <c r="E318" s="3" t="s">
        <v>655</v>
      </c>
      <c r="F318" s="16" t="s">
        <v>656</v>
      </c>
      <c r="G318" s="46">
        <f t="shared" si="16"/>
        <v>11</v>
      </c>
      <c r="H318" s="30">
        <v>11</v>
      </c>
      <c r="I318" s="31">
        <v>2</v>
      </c>
      <c r="J318" s="28">
        <f t="shared" si="17"/>
        <v>0</v>
      </c>
      <c r="K318" s="29">
        <f t="shared" si="18"/>
        <v>0</v>
      </c>
      <c r="L318" s="51">
        <v>0</v>
      </c>
      <c r="M318" s="2">
        <v>0</v>
      </c>
      <c r="N318" s="51">
        <v>0</v>
      </c>
      <c r="O318" s="29">
        <f t="shared" si="19"/>
        <v>0</v>
      </c>
      <c r="P318" s="44">
        <v>0</v>
      </c>
      <c r="Q318" s="2">
        <v>0</v>
      </c>
      <c r="R318" s="2">
        <v>0</v>
      </c>
      <c r="S318" s="2">
        <v>0</v>
      </c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657</v>
      </c>
      <c r="F319" s="16" t="s">
        <v>658</v>
      </c>
      <c r="G319" s="46">
        <f t="shared" si="16"/>
        <v>33</v>
      </c>
      <c r="H319" s="30">
        <v>32</v>
      </c>
      <c r="I319" s="31">
        <v>7</v>
      </c>
      <c r="J319" s="28">
        <f t="shared" si="17"/>
        <v>1</v>
      </c>
      <c r="K319" s="29">
        <f t="shared" si="18"/>
        <v>1</v>
      </c>
      <c r="L319" s="51">
        <v>0</v>
      </c>
      <c r="M319" s="2">
        <v>0</v>
      </c>
      <c r="N319" s="51">
        <v>1</v>
      </c>
      <c r="O319" s="29">
        <f t="shared" si="19"/>
        <v>1</v>
      </c>
      <c r="P319" s="44">
        <v>0</v>
      </c>
      <c r="Q319" s="2">
        <v>0</v>
      </c>
      <c r="R319" s="2">
        <v>0</v>
      </c>
      <c r="S319" s="2">
        <v>1</v>
      </c>
    </row>
    <row r="320" spans="1:19" customFormat="1" x14ac:dyDescent="0.2">
      <c r="A320" s="2">
        <v>83320</v>
      </c>
      <c r="B320" s="3"/>
      <c r="C320" s="3"/>
      <c r="D320" s="3" t="s">
        <v>38</v>
      </c>
      <c r="E320" s="3" t="s">
        <v>659</v>
      </c>
      <c r="F320" s="16" t="s">
        <v>660</v>
      </c>
      <c r="G320" s="46">
        <f t="shared" si="16"/>
        <v>5</v>
      </c>
      <c r="H320" s="30">
        <v>5</v>
      </c>
      <c r="I320" s="31">
        <v>5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x14ac:dyDescent="0.2">
      <c r="A321" s="2">
        <v>83340</v>
      </c>
      <c r="B321" s="3"/>
      <c r="C321" s="3"/>
      <c r="D321" s="3" t="s">
        <v>38</v>
      </c>
      <c r="E321" s="3" t="s">
        <v>661</v>
      </c>
      <c r="F321" s="16" t="s">
        <v>662</v>
      </c>
      <c r="G321" s="46">
        <f t="shared" si="16"/>
        <v>7</v>
      </c>
      <c r="H321" s="30">
        <v>7</v>
      </c>
      <c r="I321" s="31">
        <v>2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38</v>
      </c>
      <c r="E322" s="3" t="s">
        <v>663</v>
      </c>
      <c r="F322" s="16" t="s">
        <v>664</v>
      </c>
      <c r="G322" s="46">
        <f t="shared" ref="G322:G385" si="20">SUM(H322, J322)</f>
        <v>23</v>
      </c>
      <c r="H322" s="30">
        <v>23</v>
      </c>
      <c r="I322" s="31">
        <v>6</v>
      </c>
      <c r="J322" s="28">
        <f t="shared" ref="J322:J385" si="21">L322+N322</f>
        <v>0</v>
      </c>
      <c r="K322" s="29">
        <f t="shared" ref="K322:K385" si="22">MAX(P322:S322, M322)</f>
        <v>0</v>
      </c>
      <c r="L322" s="51">
        <v>0</v>
      </c>
      <c r="M322" s="2">
        <v>0</v>
      </c>
      <c r="N322" s="51">
        <v>0</v>
      </c>
      <c r="O322" s="29">
        <f t="shared" ref="O322:O355" si="23">MAX(P322:S322)</f>
        <v>0</v>
      </c>
      <c r="P322" s="44">
        <v>0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38</v>
      </c>
      <c r="E323" s="3" t="s">
        <v>665</v>
      </c>
      <c r="F323" s="16" t="s">
        <v>666</v>
      </c>
      <c r="G323" s="46">
        <f t="shared" si="20"/>
        <v>29</v>
      </c>
      <c r="H323" s="30">
        <v>28</v>
      </c>
      <c r="I323" s="31">
        <v>3</v>
      </c>
      <c r="J323" s="28">
        <f t="shared" si="21"/>
        <v>1</v>
      </c>
      <c r="K323" s="29">
        <f t="shared" si="22"/>
        <v>1</v>
      </c>
      <c r="L323" s="51">
        <v>0</v>
      </c>
      <c r="M323" s="2">
        <v>0</v>
      </c>
      <c r="N323" s="51">
        <v>1</v>
      </c>
      <c r="O323" s="29">
        <f t="shared" si="23"/>
        <v>1</v>
      </c>
      <c r="P323" s="44">
        <v>0</v>
      </c>
      <c r="Q323" s="2">
        <v>0</v>
      </c>
      <c r="R323" s="2">
        <v>0</v>
      </c>
      <c r="S323" s="2">
        <v>1</v>
      </c>
    </row>
    <row r="324" spans="1:19" customFormat="1" x14ac:dyDescent="0.2">
      <c r="A324" s="2">
        <v>83390</v>
      </c>
      <c r="B324" s="3"/>
      <c r="C324" s="3"/>
      <c r="D324" s="3" t="s">
        <v>38</v>
      </c>
      <c r="E324" s="3" t="s">
        <v>667</v>
      </c>
      <c r="F324" s="16" t="s">
        <v>668</v>
      </c>
      <c r="G324" s="46">
        <f t="shared" si="20"/>
        <v>5</v>
      </c>
      <c r="H324" s="30">
        <v>3</v>
      </c>
      <c r="I324" s="31">
        <v>1</v>
      </c>
      <c r="J324" s="28">
        <f t="shared" si="21"/>
        <v>2</v>
      </c>
      <c r="K324" s="29">
        <f t="shared" si="22"/>
        <v>3</v>
      </c>
      <c r="L324" s="51">
        <v>0</v>
      </c>
      <c r="M324" s="2">
        <v>0</v>
      </c>
      <c r="N324" s="51">
        <v>2</v>
      </c>
      <c r="O324" s="29">
        <f t="shared" si="23"/>
        <v>3</v>
      </c>
      <c r="P324" s="44">
        <v>1</v>
      </c>
      <c r="Q324" s="2">
        <v>3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38</v>
      </c>
      <c r="E325" s="3" t="s">
        <v>669</v>
      </c>
      <c r="F325" s="16" t="s">
        <v>670</v>
      </c>
      <c r="G325" s="46">
        <f t="shared" si="20"/>
        <v>13</v>
      </c>
      <c r="H325" s="30">
        <v>11</v>
      </c>
      <c r="I325" s="31">
        <v>1</v>
      </c>
      <c r="J325" s="28">
        <f t="shared" si="21"/>
        <v>2</v>
      </c>
      <c r="K325" s="29">
        <f t="shared" si="22"/>
        <v>3</v>
      </c>
      <c r="L325" s="51">
        <v>0</v>
      </c>
      <c r="M325" s="2">
        <v>0</v>
      </c>
      <c r="N325" s="51">
        <v>2</v>
      </c>
      <c r="O325" s="29">
        <f t="shared" si="23"/>
        <v>3</v>
      </c>
      <c r="P325" s="44">
        <v>3</v>
      </c>
      <c r="Q325" s="2">
        <v>0</v>
      </c>
      <c r="R325" s="2">
        <v>2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38</v>
      </c>
      <c r="E326" s="3" t="s">
        <v>671</v>
      </c>
      <c r="F326" s="16" t="s">
        <v>672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38</v>
      </c>
      <c r="E327" s="3" t="s">
        <v>673</v>
      </c>
      <c r="F327" s="16" t="s">
        <v>674</v>
      </c>
      <c r="G327" s="46">
        <f t="shared" si="20"/>
        <v>8</v>
      </c>
      <c r="H327" s="30">
        <v>7</v>
      </c>
      <c r="I327" s="31">
        <v>2</v>
      </c>
      <c r="J327" s="28">
        <f t="shared" si="21"/>
        <v>1</v>
      </c>
      <c r="K327" s="29">
        <f t="shared" si="22"/>
        <v>1</v>
      </c>
      <c r="L327" s="51">
        <v>0</v>
      </c>
      <c r="M327" s="2">
        <v>0</v>
      </c>
      <c r="N327" s="51">
        <v>1</v>
      </c>
      <c r="O327" s="29">
        <f t="shared" si="23"/>
        <v>1</v>
      </c>
      <c r="P327" s="44">
        <v>1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38</v>
      </c>
      <c r="E328" s="3" t="s">
        <v>675</v>
      </c>
      <c r="F328" s="16" t="s">
        <v>676</v>
      </c>
      <c r="G328" s="46">
        <f t="shared" si="20"/>
        <v>12</v>
      </c>
      <c r="H328" s="30">
        <v>10</v>
      </c>
      <c r="I328" s="31">
        <v>2</v>
      </c>
      <c r="J328" s="28">
        <f t="shared" si="21"/>
        <v>2</v>
      </c>
      <c r="K328" s="29">
        <f t="shared" si="22"/>
        <v>1</v>
      </c>
      <c r="L328" s="51">
        <v>0</v>
      </c>
      <c r="M328" s="2">
        <v>0</v>
      </c>
      <c r="N328" s="51">
        <v>2</v>
      </c>
      <c r="O328" s="29">
        <f t="shared" si="23"/>
        <v>1</v>
      </c>
      <c r="P328" s="44">
        <v>1</v>
      </c>
      <c r="Q328" s="2">
        <v>0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373</v>
      </c>
      <c r="C329" s="3" t="s">
        <v>373</v>
      </c>
      <c r="D329" s="3"/>
      <c r="E329" s="3" t="s">
        <v>677</v>
      </c>
      <c r="F329" s="16" t="s">
        <v>678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38</v>
      </c>
      <c r="E330" s="3" t="s">
        <v>679</v>
      </c>
      <c r="F330" s="16" t="s">
        <v>680</v>
      </c>
      <c r="G330" s="46">
        <f t="shared" si="20"/>
        <v>0</v>
      </c>
      <c r="H330" s="30">
        <v>0</v>
      </c>
      <c r="I330" s="31">
        <v>0</v>
      </c>
      <c r="J330" s="28">
        <f t="shared" si="21"/>
        <v>0</v>
      </c>
      <c r="K330" s="29">
        <f t="shared" si="22"/>
        <v>0</v>
      </c>
      <c r="L330" s="51">
        <v>0</v>
      </c>
      <c r="M330" s="2">
        <v>0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38</v>
      </c>
      <c r="E331" s="3" t="s">
        <v>681</v>
      </c>
      <c r="F331" s="16" t="s">
        <v>682</v>
      </c>
      <c r="G331" s="46">
        <f t="shared" si="20"/>
        <v>2</v>
      </c>
      <c r="H331" s="30">
        <v>2</v>
      </c>
      <c r="I331" s="31">
        <v>1</v>
      </c>
      <c r="J331" s="28">
        <f t="shared" si="21"/>
        <v>0</v>
      </c>
      <c r="K331" s="29">
        <f t="shared" si="22"/>
        <v>0</v>
      </c>
      <c r="L331" s="51">
        <v>0</v>
      </c>
      <c r="M331" s="2">
        <v>0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38</v>
      </c>
      <c r="E332" s="3" t="s">
        <v>683</v>
      </c>
      <c r="F332" s="16" t="s">
        <v>684</v>
      </c>
      <c r="G332" s="46">
        <f t="shared" si="20"/>
        <v>4</v>
      </c>
      <c r="H332" s="30">
        <v>4</v>
      </c>
      <c r="I332" s="31">
        <v>1</v>
      </c>
      <c r="J332" s="28">
        <f t="shared" si="21"/>
        <v>0</v>
      </c>
      <c r="K332" s="29">
        <f t="shared" si="22"/>
        <v>0</v>
      </c>
      <c r="L332" s="51">
        <v>0</v>
      </c>
      <c r="M332" s="2">
        <v>0</v>
      </c>
      <c r="N332" s="51">
        <v>0</v>
      </c>
      <c r="O332" s="29">
        <f t="shared" si="23"/>
        <v>0</v>
      </c>
      <c r="P332" s="44">
        <v>0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38</v>
      </c>
      <c r="E333" s="3" t="s">
        <v>685</v>
      </c>
      <c r="F333" s="16" t="s">
        <v>686</v>
      </c>
      <c r="G333" s="46">
        <f t="shared" si="20"/>
        <v>3</v>
      </c>
      <c r="H333" s="30">
        <v>3</v>
      </c>
      <c r="I333" s="31">
        <v>1</v>
      </c>
      <c r="J333" s="28">
        <f t="shared" si="21"/>
        <v>0</v>
      </c>
      <c r="K333" s="29">
        <f t="shared" si="22"/>
        <v>0</v>
      </c>
      <c r="L333" s="51">
        <v>0</v>
      </c>
      <c r="M333" s="2">
        <v>0</v>
      </c>
      <c r="N333" s="51">
        <v>0</v>
      </c>
      <c r="O333" s="29">
        <f t="shared" si="23"/>
        <v>0</v>
      </c>
      <c r="P333" s="44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38</v>
      </c>
      <c r="E334" s="3" t="s">
        <v>687</v>
      </c>
      <c r="F334" s="16" t="s">
        <v>688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427</v>
      </c>
      <c r="C335" s="3" t="s">
        <v>427</v>
      </c>
      <c r="D335" s="3" t="s">
        <v>106</v>
      </c>
      <c r="E335" s="3" t="s">
        <v>689</v>
      </c>
      <c r="F335" s="16" t="s">
        <v>690</v>
      </c>
      <c r="G335" s="46">
        <f t="shared" si="20"/>
        <v>30</v>
      </c>
      <c r="H335" s="30">
        <v>30</v>
      </c>
      <c r="I335" s="31">
        <v>15</v>
      </c>
      <c r="J335" s="28">
        <f t="shared" si="21"/>
        <v>0</v>
      </c>
      <c r="K335" s="29">
        <f t="shared" si="22"/>
        <v>0</v>
      </c>
      <c r="L335" s="51">
        <v>0</v>
      </c>
      <c r="M335" s="2">
        <v>0</v>
      </c>
      <c r="N335" s="51">
        <v>0</v>
      </c>
      <c r="O335" s="29">
        <f t="shared" si="23"/>
        <v>0</v>
      </c>
      <c r="P335" s="44">
        <v>0</v>
      </c>
      <c r="Q335" s="2">
        <v>0</v>
      </c>
      <c r="R335" s="2">
        <v>0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38</v>
      </c>
      <c r="E336" s="3" t="s">
        <v>691</v>
      </c>
      <c r="F336" s="16" t="s">
        <v>692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693</v>
      </c>
      <c r="F337" s="16" t="s">
        <v>694</v>
      </c>
      <c r="G337" s="46">
        <f t="shared" si="20"/>
        <v>0</v>
      </c>
      <c r="H337" s="30">
        <v>0</v>
      </c>
      <c r="I337" s="31">
        <v>0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695</v>
      </c>
      <c r="F338" s="16" t="s">
        <v>696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38</v>
      </c>
      <c r="E339" s="3" t="s">
        <v>697</v>
      </c>
      <c r="F339" s="16" t="s">
        <v>698</v>
      </c>
      <c r="G339" s="46">
        <f t="shared" si="20"/>
        <v>7</v>
      </c>
      <c r="H339" s="30">
        <v>7</v>
      </c>
      <c r="I339" s="31">
        <v>2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38</v>
      </c>
      <c r="E340" s="3" t="s">
        <v>699</v>
      </c>
      <c r="F340" s="16" t="s">
        <v>700</v>
      </c>
      <c r="G340" s="46">
        <f t="shared" si="20"/>
        <v>4</v>
      </c>
      <c r="H340" s="30">
        <v>3</v>
      </c>
      <c r="I340" s="31">
        <v>2</v>
      </c>
      <c r="J340" s="28">
        <f t="shared" si="21"/>
        <v>1</v>
      </c>
      <c r="K340" s="29">
        <f t="shared" si="22"/>
        <v>1</v>
      </c>
      <c r="L340" s="51">
        <v>1</v>
      </c>
      <c r="M340" s="2">
        <v>1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38</v>
      </c>
      <c r="E341" s="3" t="s">
        <v>701</v>
      </c>
      <c r="F341" s="16" t="s">
        <v>702</v>
      </c>
      <c r="G341" s="46">
        <f t="shared" si="20"/>
        <v>4</v>
      </c>
      <c r="H341" s="30">
        <v>4</v>
      </c>
      <c r="I341" s="31">
        <v>2</v>
      </c>
      <c r="J341" s="28">
        <f t="shared" si="21"/>
        <v>0</v>
      </c>
      <c r="K341" s="29">
        <f t="shared" si="22"/>
        <v>0</v>
      </c>
      <c r="L341" s="51">
        <v>0</v>
      </c>
      <c r="M341" s="2">
        <v>0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91</v>
      </c>
      <c r="E342" s="3" t="s">
        <v>703</v>
      </c>
      <c r="F342" s="16" t="s">
        <v>704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705</v>
      </c>
      <c r="F343" s="16" t="s">
        <v>706</v>
      </c>
      <c r="G343" s="46">
        <f t="shared" si="20"/>
        <v>0</v>
      </c>
      <c r="H343" s="30">
        <v>0</v>
      </c>
      <c r="I343" s="31">
        <v>0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96</v>
      </c>
      <c r="E344" s="3" t="s">
        <v>707</v>
      </c>
      <c r="F344" s="16" t="s">
        <v>708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45</v>
      </c>
      <c r="C345" s="3" t="s">
        <v>45</v>
      </c>
      <c r="D345" s="3"/>
      <c r="E345" s="3" t="s">
        <v>709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45</v>
      </c>
      <c r="C346" s="3" t="s">
        <v>45</v>
      </c>
      <c r="D346" s="3"/>
      <c r="E346" s="3" t="s">
        <v>710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711</v>
      </c>
      <c r="E347" s="3" t="s">
        <v>712</v>
      </c>
      <c r="F347" s="16" t="s">
        <v>713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38</v>
      </c>
      <c r="E348" s="3" t="s">
        <v>714</v>
      </c>
      <c r="F348" s="16" t="s">
        <v>715</v>
      </c>
      <c r="G348" s="46">
        <f t="shared" si="20"/>
        <v>33</v>
      </c>
      <c r="H348" s="30">
        <v>29</v>
      </c>
      <c r="I348" s="31">
        <v>3</v>
      </c>
      <c r="J348" s="28">
        <f t="shared" si="21"/>
        <v>4</v>
      </c>
      <c r="K348" s="29">
        <f t="shared" si="22"/>
        <v>4</v>
      </c>
      <c r="L348" s="51">
        <v>0</v>
      </c>
      <c r="M348" s="2">
        <v>0</v>
      </c>
      <c r="N348" s="51">
        <v>4</v>
      </c>
      <c r="O348" s="29">
        <f t="shared" si="23"/>
        <v>4</v>
      </c>
      <c r="P348" s="44">
        <v>3</v>
      </c>
      <c r="Q348" s="2">
        <v>0</v>
      </c>
      <c r="R348" s="2">
        <v>1</v>
      </c>
      <c r="S348" s="2">
        <v>4</v>
      </c>
    </row>
    <row r="349" spans="1:19" customFormat="1" x14ac:dyDescent="0.2">
      <c r="A349" s="2">
        <v>83910</v>
      </c>
      <c r="B349" s="3"/>
      <c r="C349" s="3"/>
      <c r="D349" s="3" t="s">
        <v>38</v>
      </c>
      <c r="E349" s="3" t="s">
        <v>716</v>
      </c>
      <c r="F349" s="16" t="s">
        <v>717</v>
      </c>
      <c r="G349" s="46">
        <f t="shared" si="20"/>
        <v>42</v>
      </c>
      <c r="H349" s="30">
        <v>41</v>
      </c>
      <c r="I349" s="31">
        <v>7</v>
      </c>
      <c r="J349" s="28">
        <f t="shared" si="21"/>
        <v>1</v>
      </c>
      <c r="K349" s="29">
        <f t="shared" si="22"/>
        <v>1</v>
      </c>
      <c r="L349" s="51">
        <v>0</v>
      </c>
      <c r="M349" s="2">
        <v>0</v>
      </c>
      <c r="N349" s="51">
        <v>1</v>
      </c>
      <c r="O349" s="29">
        <f t="shared" si="23"/>
        <v>1</v>
      </c>
      <c r="P349" s="44">
        <v>0</v>
      </c>
      <c r="Q349" s="2">
        <v>0</v>
      </c>
      <c r="R349" s="2">
        <v>0</v>
      </c>
      <c r="S349" s="2">
        <v>1</v>
      </c>
    </row>
    <row r="350" spans="1:19" customFormat="1" x14ac:dyDescent="0.2">
      <c r="A350" s="2">
        <v>83920</v>
      </c>
      <c r="B350" s="3"/>
      <c r="C350" s="3"/>
      <c r="D350" s="3" t="s">
        <v>38</v>
      </c>
      <c r="E350" s="3" t="s">
        <v>718</v>
      </c>
      <c r="F350" s="16" t="s">
        <v>719</v>
      </c>
      <c r="G350" s="46">
        <f t="shared" si="20"/>
        <v>13</v>
      </c>
      <c r="H350" s="30">
        <v>13</v>
      </c>
      <c r="I350" s="31">
        <v>5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96</v>
      </c>
      <c r="E351" s="3" t="s">
        <v>720</v>
      </c>
      <c r="F351" s="16" t="s">
        <v>721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38</v>
      </c>
      <c r="E352" s="3" t="s">
        <v>722</v>
      </c>
      <c r="F352" s="16" t="s">
        <v>723</v>
      </c>
      <c r="G352" s="46">
        <f t="shared" si="20"/>
        <v>2</v>
      </c>
      <c r="H352" s="30">
        <v>2</v>
      </c>
      <c r="I352" s="31">
        <v>1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45</v>
      </c>
      <c r="C353" s="3" t="s">
        <v>45</v>
      </c>
      <c r="D353" s="3"/>
      <c r="E353" s="3" t="s">
        <v>724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38</v>
      </c>
      <c r="E354" s="3" t="s">
        <v>725</v>
      </c>
      <c r="F354" s="16" t="s">
        <v>726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427</v>
      </c>
      <c r="C355" s="3" t="s">
        <v>427</v>
      </c>
      <c r="D355" s="3" t="s">
        <v>106</v>
      </c>
      <c r="E355" s="3" t="s">
        <v>727</v>
      </c>
      <c r="F355" s="16" t="s">
        <v>728</v>
      </c>
      <c r="G355" s="46">
        <f t="shared" si="20"/>
        <v>2</v>
      </c>
      <c r="H355" s="30">
        <v>2</v>
      </c>
      <c r="I355" s="31">
        <v>1</v>
      </c>
      <c r="J355" s="28">
        <f t="shared" si="21"/>
        <v>0</v>
      </c>
      <c r="K355" s="29">
        <f t="shared" si="22"/>
        <v>0</v>
      </c>
      <c r="L355" s="51">
        <v>0</v>
      </c>
      <c r="M355" s="2">
        <v>0</v>
      </c>
      <c r="N355" s="51">
        <v>0</v>
      </c>
      <c r="O355" s="29">
        <f t="shared" si="23"/>
        <v>0</v>
      </c>
      <c r="P355" s="44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38</v>
      </c>
      <c r="E356" s="3" t="s">
        <v>729</v>
      </c>
      <c r="F356" s="16" t="s">
        <v>730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38</v>
      </c>
      <c r="E357" s="3" t="s">
        <v>731</v>
      </c>
      <c r="F357" s="16" t="s">
        <v>732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114</v>
      </c>
      <c r="E358" s="3" t="s">
        <v>733</v>
      </c>
      <c r="F358" s="16" t="s">
        <v>734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541</v>
      </c>
      <c r="E359" s="3" t="s">
        <v>735</v>
      </c>
      <c r="F359" s="16" t="s">
        <v>736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38</v>
      </c>
      <c r="E360" s="3" t="s">
        <v>737</v>
      </c>
      <c r="F360" s="16" t="s">
        <v>738</v>
      </c>
      <c r="G360" s="46">
        <f t="shared" si="20"/>
        <v>16</v>
      </c>
      <c r="H360" s="30">
        <v>16</v>
      </c>
      <c r="I360" s="31">
        <v>5</v>
      </c>
      <c r="J360" s="28">
        <f t="shared" si="21"/>
        <v>0</v>
      </c>
      <c r="K360" s="29">
        <f t="shared" si="22"/>
        <v>0</v>
      </c>
      <c r="L360" s="51">
        <v>0</v>
      </c>
      <c r="M360" s="2">
        <v>0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38</v>
      </c>
      <c r="E361" s="3" t="s">
        <v>739</v>
      </c>
      <c r="F361" s="16" t="s">
        <v>740</v>
      </c>
      <c r="G361" s="46">
        <f t="shared" si="20"/>
        <v>8</v>
      </c>
      <c r="H361" s="30">
        <v>8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741</v>
      </c>
      <c r="F362" s="16" t="s">
        <v>742</v>
      </c>
      <c r="G362" s="46">
        <f t="shared" si="20"/>
        <v>0</v>
      </c>
      <c r="H362" s="30">
        <v>0</v>
      </c>
      <c r="I362" s="31">
        <v>0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91</v>
      </c>
      <c r="E363" s="3" t="s">
        <v>743</v>
      </c>
      <c r="F363" s="16" t="s">
        <v>744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91</v>
      </c>
      <c r="E364" s="3" t="s">
        <v>745</v>
      </c>
      <c r="F364" s="16" t="s">
        <v>746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38</v>
      </c>
      <c r="E365" s="3" t="s">
        <v>747</v>
      </c>
      <c r="F365" s="16" t="s">
        <v>748</v>
      </c>
      <c r="G365" s="46">
        <f t="shared" si="20"/>
        <v>1</v>
      </c>
      <c r="H365" s="30">
        <v>1</v>
      </c>
      <c r="I365" s="31">
        <v>1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38</v>
      </c>
      <c r="E366" s="3" t="s">
        <v>749</v>
      </c>
      <c r="F366" s="16" t="s">
        <v>750</v>
      </c>
      <c r="G366" s="46">
        <f t="shared" si="20"/>
        <v>2</v>
      </c>
      <c r="H366" s="30">
        <v>2</v>
      </c>
      <c r="I366" s="31">
        <v>1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751</v>
      </c>
      <c r="E367" s="3" t="s">
        <v>752</v>
      </c>
      <c r="F367" s="16" t="s">
        <v>753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38</v>
      </c>
      <c r="E368" s="3" t="s">
        <v>754</v>
      </c>
      <c r="F368" s="16" t="s">
        <v>755</v>
      </c>
      <c r="G368" s="46">
        <f t="shared" si="20"/>
        <v>31</v>
      </c>
      <c r="H368" s="30">
        <v>30</v>
      </c>
      <c r="I368" s="31">
        <v>2</v>
      </c>
      <c r="J368" s="28">
        <f t="shared" si="21"/>
        <v>1</v>
      </c>
      <c r="K368" s="29">
        <f t="shared" si="22"/>
        <v>1</v>
      </c>
      <c r="L368" s="51">
        <v>0</v>
      </c>
      <c r="M368" s="2">
        <v>0</v>
      </c>
      <c r="N368" s="51">
        <v>1</v>
      </c>
      <c r="O368" s="29">
        <f t="shared" si="24"/>
        <v>1</v>
      </c>
      <c r="P368" s="44">
        <v>1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38</v>
      </c>
      <c r="E369" s="3" t="s">
        <v>756</v>
      </c>
      <c r="F369" s="16" t="s">
        <v>757</v>
      </c>
      <c r="G369" s="46">
        <f t="shared" si="20"/>
        <v>10</v>
      </c>
      <c r="H369" s="30">
        <v>10</v>
      </c>
      <c r="I369" s="31">
        <v>2</v>
      </c>
      <c r="J369" s="28">
        <f t="shared" si="21"/>
        <v>0</v>
      </c>
      <c r="K369" s="29">
        <f t="shared" si="22"/>
        <v>0</v>
      </c>
      <c r="L369" s="51">
        <v>0</v>
      </c>
      <c r="M369" s="2">
        <v>0</v>
      </c>
      <c r="N369" s="51">
        <v>0</v>
      </c>
      <c r="O369" s="29">
        <f t="shared" si="24"/>
        <v>0</v>
      </c>
      <c r="P369" s="44">
        <v>0</v>
      </c>
      <c r="Q369" s="2">
        <v>0</v>
      </c>
      <c r="R369" s="2">
        <v>0</v>
      </c>
      <c r="S369" s="2">
        <v>0</v>
      </c>
    </row>
    <row r="370" spans="1:19" customFormat="1" x14ac:dyDescent="0.2">
      <c r="A370" s="2">
        <v>84330</v>
      </c>
      <c r="B370" s="3"/>
      <c r="C370" s="3"/>
      <c r="D370" s="3" t="s">
        <v>38</v>
      </c>
      <c r="E370" s="3" t="s">
        <v>758</v>
      </c>
      <c r="F370" s="16" t="s">
        <v>759</v>
      </c>
      <c r="G370" s="46">
        <f t="shared" si="20"/>
        <v>4</v>
      </c>
      <c r="H370" s="30">
        <v>3</v>
      </c>
      <c r="I370" s="31">
        <v>1</v>
      </c>
      <c r="J370" s="28">
        <f t="shared" si="21"/>
        <v>1</v>
      </c>
      <c r="K370" s="29">
        <f t="shared" si="22"/>
        <v>1</v>
      </c>
      <c r="L370" s="51">
        <v>0</v>
      </c>
      <c r="M370" s="2">
        <v>0</v>
      </c>
      <c r="N370" s="51">
        <v>1</v>
      </c>
      <c r="O370" s="29">
        <f t="shared" si="24"/>
        <v>1</v>
      </c>
      <c r="P370" s="44">
        <v>0</v>
      </c>
      <c r="Q370" s="2">
        <v>0</v>
      </c>
      <c r="R370" s="2">
        <v>0</v>
      </c>
      <c r="S370" s="2">
        <v>1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760</v>
      </c>
      <c r="F371" s="16" t="s">
        <v>761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hidden="1" x14ac:dyDescent="0.2">
      <c r="A372" s="2">
        <v>84360</v>
      </c>
      <c r="B372" s="3"/>
      <c r="C372" s="3"/>
      <c r="D372" s="3" t="s">
        <v>38</v>
      </c>
      <c r="E372" s="3" t="s">
        <v>762</v>
      </c>
      <c r="F372" s="16" t="s">
        <v>763</v>
      </c>
      <c r="G372" s="46">
        <f t="shared" si="20"/>
        <v>0</v>
      </c>
      <c r="H372" s="30">
        <v>0</v>
      </c>
      <c r="I372" s="31">
        <v>0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76</v>
      </c>
      <c r="E373" s="3" t="s">
        <v>764</v>
      </c>
      <c r="F373" s="16" t="s">
        <v>765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38</v>
      </c>
      <c r="E374" s="3" t="s">
        <v>766</v>
      </c>
      <c r="F374" s="16" t="s">
        <v>767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38</v>
      </c>
      <c r="E375" s="3" t="s">
        <v>768</v>
      </c>
      <c r="F375" s="16" t="s">
        <v>769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38</v>
      </c>
      <c r="E376" s="3" t="s">
        <v>770</v>
      </c>
      <c r="F376" s="16" t="s">
        <v>771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427</v>
      </c>
      <c r="C377" s="3" t="s">
        <v>427</v>
      </c>
      <c r="D377" s="3" t="s">
        <v>106</v>
      </c>
      <c r="E377" s="3" t="s">
        <v>772</v>
      </c>
      <c r="F377" s="16" t="s">
        <v>773</v>
      </c>
      <c r="G377" s="46">
        <f t="shared" si="20"/>
        <v>9</v>
      </c>
      <c r="H377" s="30">
        <v>7</v>
      </c>
      <c r="I377" s="31">
        <v>1</v>
      </c>
      <c r="J377" s="28">
        <f t="shared" si="21"/>
        <v>2</v>
      </c>
      <c r="K377" s="29">
        <f t="shared" si="22"/>
        <v>1</v>
      </c>
      <c r="L377" s="51">
        <v>0</v>
      </c>
      <c r="M377" s="2">
        <v>0</v>
      </c>
      <c r="N377" s="51">
        <v>2</v>
      </c>
      <c r="O377" s="29">
        <f t="shared" si="24"/>
        <v>1</v>
      </c>
      <c r="P377" s="44">
        <v>1</v>
      </c>
      <c r="Q377" s="2">
        <v>1</v>
      </c>
      <c r="R377" s="2">
        <v>0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38</v>
      </c>
      <c r="E378" s="3" t="s">
        <v>774</v>
      </c>
      <c r="F378" s="16" t="s">
        <v>775</v>
      </c>
      <c r="G378" s="46">
        <f t="shared" si="20"/>
        <v>25</v>
      </c>
      <c r="H378" s="30">
        <v>24</v>
      </c>
      <c r="I378" s="31">
        <v>7</v>
      </c>
      <c r="J378" s="28">
        <f t="shared" si="21"/>
        <v>1</v>
      </c>
      <c r="K378" s="29">
        <f t="shared" si="22"/>
        <v>10</v>
      </c>
      <c r="L378" s="51">
        <v>0</v>
      </c>
      <c r="M378" s="2">
        <v>0</v>
      </c>
      <c r="N378" s="51">
        <v>1</v>
      </c>
      <c r="O378" s="29">
        <f t="shared" si="24"/>
        <v>10</v>
      </c>
      <c r="P378" s="44">
        <v>0</v>
      </c>
      <c r="Q378" s="2">
        <v>0</v>
      </c>
      <c r="R378" s="2">
        <v>0</v>
      </c>
      <c r="S378" s="2">
        <v>10</v>
      </c>
    </row>
    <row r="379" spans="1:19" customFormat="1" x14ac:dyDescent="0.2">
      <c r="A379" s="2">
        <v>84480</v>
      </c>
      <c r="B379" s="3"/>
      <c r="C379" s="3"/>
      <c r="D379" s="3" t="s">
        <v>38</v>
      </c>
      <c r="E379" s="3" t="s">
        <v>776</v>
      </c>
      <c r="F379" s="16" t="s">
        <v>777</v>
      </c>
      <c r="G379" s="46">
        <f t="shared" si="20"/>
        <v>11</v>
      </c>
      <c r="H379" s="30">
        <v>11</v>
      </c>
      <c r="I379" s="31">
        <v>22</v>
      </c>
      <c r="J379" s="28">
        <f t="shared" si="21"/>
        <v>0</v>
      </c>
      <c r="K379" s="29">
        <f t="shared" si="22"/>
        <v>0</v>
      </c>
      <c r="L379" s="51">
        <v>0</v>
      </c>
      <c r="M379" s="2">
        <v>0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96</v>
      </c>
      <c r="E380" s="3" t="s">
        <v>778</v>
      </c>
      <c r="F380" s="16" t="s">
        <v>779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hidden="1" x14ac:dyDescent="0.2">
      <c r="A381" s="2">
        <v>84550</v>
      </c>
      <c r="B381" s="3"/>
      <c r="C381" s="3"/>
      <c r="D381" s="3" t="s">
        <v>38</v>
      </c>
      <c r="E381" s="3" t="s">
        <v>780</v>
      </c>
      <c r="F381" s="16" t="s">
        <v>781</v>
      </c>
      <c r="G381" s="46">
        <f t="shared" si="20"/>
        <v>0</v>
      </c>
      <c r="H381" s="30">
        <v>0</v>
      </c>
      <c r="I381" s="31">
        <v>0</v>
      </c>
      <c r="J381" s="28">
        <f t="shared" si="21"/>
        <v>0</v>
      </c>
      <c r="K381" s="29">
        <f t="shared" si="22"/>
        <v>0</v>
      </c>
      <c r="L381" s="51">
        <v>0</v>
      </c>
      <c r="M381" s="2">
        <v>0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38</v>
      </c>
      <c r="E382" s="3" t="s">
        <v>782</v>
      </c>
      <c r="F382" s="16" t="s">
        <v>783</v>
      </c>
      <c r="G382" s="46">
        <f t="shared" si="20"/>
        <v>37</v>
      </c>
      <c r="H382" s="30">
        <v>36</v>
      </c>
      <c r="I382" s="31">
        <v>5</v>
      </c>
      <c r="J382" s="28">
        <f t="shared" si="21"/>
        <v>1</v>
      </c>
      <c r="K382" s="29">
        <f t="shared" si="22"/>
        <v>1</v>
      </c>
      <c r="L382" s="51">
        <v>0</v>
      </c>
      <c r="M382" s="2">
        <v>0</v>
      </c>
      <c r="N382" s="51">
        <v>1</v>
      </c>
      <c r="O382" s="29">
        <f t="shared" si="24"/>
        <v>1</v>
      </c>
      <c r="P382" s="44">
        <v>0</v>
      </c>
      <c r="Q382" s="2">
        <v>0</v>
      </c>
      <c r="R382" s="2">
        <v>0</v>
      </c>
      <c r="S382" s="2">
        <v>1</v>
      </c>
    </row>
    <row r="383" spans="1:19" customFormat="1" hidden="1" x14ac:dyDescent="0.2">
      <c r="A383" s="2">
        <v>84570</v>
      </c>
      <c r="B383" s="3"/>
      <c r="C383" s="3"/>
      <c r="D383" s="94" t="s">
        <v>76</v>
      </c>
      <c r="E383" s="3" t="s">
        <v>784</v>
      </c>
      <c r="F383" s="16" t="s">
        <v>785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96</v>
      </c>
      <c r="E384" s="3" t="s">
        <v>786</v>
      </c>
      <c r="F384" s="16" t="s">
        <v>787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76</v>
      </c>
      <c r="E385" s="3" t="s">
        <v>788</v>
      </c>
      <c r="F385" s="16" t="s">
        <v>789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76</v>
      </c>
      <c r="E386" s="3" t="s">
        <v>790</v>
      </c>
      <c r="F386" s="16" t="s">
        <v>791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792</v>
      </c>
      <c r="F387" s="16" t="s">
        <v>793</v>
      </c>
      <c r="G387" s="46">
        <f t="shared" si="25"/>
        <v>6</v>
      </c>
      <c r="H387" s="30">
        <v>6</v>
      </c>
      <c r="I387" s="31">
        <v>3</v>
      </c>
      <c r="J387" s="28">
        <f t="shared" si="26"/>
        <v>0</v>
      </c>
      <c r="K387" s="29">
        <f t="shared" si="27"/>
        <v>0</v>
      </c>
      <c r="L387" s="51">
        <v>0</v>
      </c>
      <c r="M387" s="2">
        <v>0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38</v>
      </c>
      <c r="E388" s="3" t="s">
        <v>794</v>
      </c>
      <c r="F388" s="16" t="s">
        <v>795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38</v>
      </c>
      <c r="E389" s="3" t="s">
        <v>796</v>
      </c>
      <c r="F389" s="16" t="s">
        <v>797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460</v>
      </c>
      <c r="C390" s="3" t="s">
        <v>460</v>
      </c>
      <c r="D390" s="94" t="s">
        <v>76</v>
      </c>
      <c r="E390" s="3" t="s">
        <v>798</v>
      </c>
      <c r="F390" s="16" t="s">
        <v>799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76</v>
      </c>
      <c r="E391" s="3" t="s">
        <v>800</v>
      </c>
      <c r="F391" s="16" t="s">
        <v>801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96</v>
      </c>
      <c r="E392" s="3" t="s">
        <v>802</v>
      </c>
      <c r="F392" s="16" t="s">
        <v>803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804</v>
      </c>
      <c r="E393" s="3" t="s">
        <v>805</v>
      </c>
      <c r="F393" s="16" t="s">
        <v>806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91</v>
      </c>
      <c r="E394" s="3" t="s">
        <v>807</v>
      </c>
      <c r="F394" s="16" t="s">
        <v>808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38</v>
      </c>
      <c r="E395" s="3" t="s">
        <v>809</v>
      </c>
      <c r="F395" s="16" t="s">
        <v>810</v>
      </c>
      <c r="G395" s="46">
        <f t="shared" si="25"/>
        <v>4</v>
      </c>
      <c r="H395" s="30">
        <v>2</v>
      </c>
      <c r="I395" s="31">
        <v>1</v>
      </c>
      <c r="J395" s="28">
        <f t="shared" si="26"/>
        <v>2</v>
      </c>
      <c r="K395" s="29">
        <f t="shared" si="27"/>
        <v>4</v>
      </c>
      <c r="L395" s="51">
        <v>0</v>
      </c>
      <c r="M395" s="2">
        <v>0</v>
      </c>
      <c r="N395" s="51">
        <v>2</v>
      </c>
      <c r="O395" s="29">
        <f t="shared" si="24"/>
        <v>4</v>
      </c>
      <c r="P395" s="44">
        <v>0</v>
      </c>
      <c r="Q395" s="2">
        <v>0</v>
      </c>
      <c r="R395" s="2">
        <v>0</v>
      </c>
      <c r="S395" s="2">
        <v>4</v>
      </c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811</v>
      </c>
      <c r="F396" s="16" t="s">
        <v>812</v>
      </c>
      <c r="G396" s="46">
        <f t="shared" si="25"/>
        <v>0</v>
      </c>
      <c r="H396" s="30">
        <v>0</v>
      </c>
      <c r="I396" s="31">
        <v>0</v>
      </c>
      <c r="J396" s="28">
        <f t="shared" si="26"/>
        <v>0</v>
      </c>
      <c r="K396" s="29">
        <f t="shared" si="27"/>
        <v>0</v>
      </c>
      <c r="L396" s="51">
        <v>0</v>
      </c>
      <c r="M396" s="2">
        <v>0</v>
      </c>
      <c r="N396" s="51">
        <v>0</v>
      </c>
      <c r="O396" s="29">
        <f t="shared" si="24"/>
        <v>0</v>
      </c>
      <c r="P396" s="44">
        <v>0</v>
      </c>
      <c r="Q396" s="2">
        <v>0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38</v>
      </c>
      <c r="E397" s="3" t="s">
        <v>813</v>
      </c>
      <c r="F397" s="16" t="s">
        <v>814</v>
      </c>
      <c r="G397" s="46">
        <f t="shared" si="25"/>
        <v>0</v>
      </c>
      <c r="H397" s="30">
        <v>0</v>
      </c>
      <c r="I397" s="31">
        <v>0</v>
      </c>
      <c r="J397" s="28">
        <f t="shared" si="26"/>
        <v>0</v>
      </c>
      <c r="K397" s="29">
        <f t="shared" si="27"/>
        <v>0</v>
      </c>
      <c r="L397" s="51">
        <v>0</v>
      </c>
      <c r="M397" s="2">
        <v>0</v>
      </c>
      <c r="N397" s="51">
        <v>0</v>
      </c>
      <c r="O397" s="29">
        <f t="shared" si="24"/>
        <v>0</v>
      </c>
      <c r="P397" s="44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91</v>
      </c>
      <c r="E398" s="3" t="s">
        <v>815</v>
      </c>
      <c r="F398" s="16" t="s">
        <v>816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38</v>
      </c>
      <c r="E399" s="3" t="s">
        <v>817</v>
      </c>
      <c r="F399" s="16" t="s">
        <v>818</v>
      </c>
      <c r="G399" s="46">
        <f t="shared" si="25"/>
        <v>3</v>
      </c>
      <c r="H399" s="30">
        <v>2</v>
      </c>
      <c r="I399" s="31">
        <v>1</v>
      </c>
      <c r="J399" s="28">
        <f t="shared" si="26"/>
        <v>1</v>
      </c>
      <c r="K399" s="29">
        <f t="shared" si="27"/>
        <v>1</v>
      </c>
      <c r="L399" s="51">
        <v>0</v>
      </c>
      <c r="M399" s="2">
        <v>0</v>
      </c>
      <c r="N399" s="51">
        <v>1</v>
      </c>
      <c r="O399" s="29">
        <f t="shared" si="24"/>
        <v>1</v>
      </c>
      <c r="P399" s="44">
        <v>1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38</v>
      </c>
      <c r="E400" s="3" t="s">
        <v>819</v>
      </c>
      <c r="F400" s="16" t="s">
        <v>820</v>
      </c>
      <c r="G400" s="46">
        <f t="shared" si="25"/>
        <v>1</v>
      </c>
      <c r="H400" s="30">
        <v>1</v>
      </c>
      <c r="I400" s="31">
        <v>1</v>
      </c>
      <c r="J400" s="28">
        <f t="shared" si="26"/>
        <v>0</v>
      </c>
      <c r="K400" s="29">
        <f t="shared" si="27"/>
        <v>0</v>
      </c>
      <c r="L400" s="51">
        <v>0</v>
      </c>
      <c r="M400" s="2">
        <v>0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38</v>
      </c>
      <c r="E401" s="3" t="s">
        <v>821</v>
      </c>
      <c r="F401" s="16" t="s">
        <v>822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38</v>
      </c>
      <c r="E402" s="3" t="s">
        <v>823</v>
      </c>
      <c r="F402" s="16" t="s">
        <v>824</v>
      </c>
      <c r="G402" s="46">
        <f t="shared" si="25"/>
        <v>0</v>
      </c>
      <c r="H402" s="30">
        <v>0</v>
      </c>
      <c r="I402" s="31">
        <v>0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38</v>
      </c>
      <c r="E403" s="3" t="s">
        <v>825</v>
      </c>
      <c r="F403" s="16" t="s">
        <v>826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76</v>
      </c>
      <c r="E404" s="3" t="s">
        <v>827</v>
      </c>
      <c r="F404" s="16" t="s">
        <v>828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208</v>
      </c>
      <c r="E405" s="3" t="s">
        <v>829</v>
      </c>
      <c r="F405" s="16" t="s">
        <v>830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45</v>
      </c>
      <c r="C406" s="3" t="s">
        <v>45</v>
      </c>
      <c r="D406" s="3"/>
      <c r="E406" s="3" t="s">
        <v>831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96</v>
      </c>
      <c r="E407" s="3" t="s">
        <v>832</v>
      </c>
      <c r="F407" s="16" t="s">
        <v>833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x14ac:dyDescent="0.2">
      <c r="A408" s="2">
        <v>84910</v>
      </c>
      <c r="B408" s="3"/>
      <c r="C408" s="3"/>
      <c r="D408" s="3" t="s">
        <v>38</v>
      </c>
      <c r="E408" s="3" t="s">
        <v>834</v>
      </c>
      <c r="F408" s="16" t="s">
        <v>835</v>
      </c>
      <c r="G408" s="46">
        <f t="shared" si="25"/>
        <v>2</v>
      </c>
      <c r="H408" s="30">
        <v>2</v>
      </c>
      <c r="I408" s="31">
        <v>1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76</v>
      </c>
      <c r="E409" s="3" t="s">
        <v>836</v>
      </c>
      <c r="F409" s="16" t="s">
        <v>837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38</v>
      </c>
      <c r="E410" s="3" t="s">
        <v>838</v>
      </c>
      <c r="F410" s="16" t="s">
        <v>839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96</v>
      </c>
      <c r="E411" s="3" t="s">
        <v>840</v>
      </c>
      <c r="F411" s="16" t="s">
        <v>841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hidden="1" x14ac:dyDescent="0.2">
      <c r="A412" s="2">
        <v>85020</v>
      </c>
      <c r="B412" s="3"/>
      <c r="C412" s="3"/>
      <c r="D412" s="3" t="s">
        <v>38</v>
      </c>
      <c r="E412" s="3" t="s">
        <v>842</v>
      </c>
      <c r="F412" s="16" t="s">
        <v>843</v>
      </c>
      <c r="G412" s="46">
        <f t="shared" si="25"/>
        <v>0</v>
      </c>
      <c r="H412" s="30">
        <v>0</v>
      </c>
      <c r="I412" s="31">
        <v>0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844</v>
      </c>
      <c r="F413" s="16" t="s">
        <v>845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846</v>
      </c>
      <c r="F414" s="16" t="s">
        <v>847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38</v>
      </c>
      <c r="E415" s="3" t="s">
        <v>848</v>
      </c>
      <c r="F415" s="16" t="s">
        <v>849</v>
      </c>
      <c r="G415" s="46">
        <f t="shared" si="25"/>
        <v>3</v>
      </c>
      <c r="H415" s="30">
        <v>3</v>
      </c>
      <c r="I415" s="31">
        <v>1</v>
      </c>
      <c r="J415" s="28">
        <f t="shared" si="26"/>
        <v>0</v>
      </c>
      <c r="K415" s="29">
        <f t="shared" si="27"/>
        <v>0</v>
      </c>
      <c r="L415" s="51">
        <v>0</v>
      </c>
      <c r="M415" s="2">
        <v>0</v>
      </c>
      <c r="N415" s="51">
        <v>0</v>
      </c>
      <c r="O415" s="29">
        <f t="shared" si="24"/>
        <v>0</v>
      </c>
      <c r="P415" s="44">
        <v>0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208</v>
      </c>
      <c r="E416" s="3" t="s">
        <v>850</v>
      </c>
      <c r="F416" s="16" t="s">
        <v>851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91</v>
      </c>
      <c r="E417" s="3" t="s">
        <v>852</v>
      </c>
      <c r="F417" s="16" t="s">
        <v>853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85160</v>
      </c>
      <c r="B418" s="3"/>
      <c r="C418" s="3"/>
      <c r="D418" s="3" t="s">
        <v>38</v>
      </c>
      <c r="E418" s="3" t="s">
        <v>854</v>
      </c>
      <c r="F418" s="16" t="s">
        <v>855</v>
      </c>
      <c r="G418" s="46">
        <f t="shared" si="25"/>
        <v>0</v>
      </c>
      <c r="H418" s="30">
        <v>0</v>
      </c>
      <c r="I418" s="31">
        <v>0</v>
      </c>
      <c r="J418" s="28">
        <f t="shared" si="26"/>
        <v>0</v>
      </c>
      <c r="K418" s="29">
        <f t="shared" si="27"/>
        <v>0</v>
      </c>
      <c r="L418" s="51">
        <v>0</v>
      </c>
      <c r="M418" s="2">
        <v>0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x14ac:dyDescent="0.2">
      <c r="A419" s="2">
        <v>85170</v>
      </c>
      <c r="B419" s="3"/>
      <c r="C419" s="3"/>
      <c r="D419" s="3" t="s">
        <v>38</v>
      </c>
      <c r="E419" s="3" t="s">
        <v>856</v>
      </c>
      <c r="F419" s="16" t="s">
        <v>857</v>
      </c>
      <c r="G419" s="46">
        <f t="shared" si="25"/>
        <v>6</v>
      </c>
      <c r="H419" s="30">
        <v>6</v>
      </c>
      <c r="I419" s="31">
        <v>1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38</v>
      </c>
      <c r="E420" s="3" t="s">
        <v>858</v>
      </c>
      <c r="F420" s="16" t="s">
        <v>859</v>
      </c>
      <c r="G420" s="46">
        <f t="shared" si="25"/>
        <v>0</v>
      </c>
      <c r="H420" s="30">
        <v>0</v>
      </c>
      <c r="I420" s="31">
        <v>0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x14ac:dyDescent="0.2">
      <c r="A421" s="2">
        <v>85200</v>
      </c>
      <c r="B421" s="3"/>
      <c r="C421" s="3"/>
      <c r="D421" s="94" t="s">
        <v>76</v>
      </c>
      <c r="E421" s="3" t="s">
        <v>860</v>
      </c>
      <c r="F421" s="16" t="s">
        <v>861</v>
      </c>
      <c r="G421" s="46">
        <f t="shared" si="25"/>
        <v>2</v>
      </c>
      <c r="H421" s="30">
        <v>2</v>
      </c>
      <c r="I421" s="31">
        <v>1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91</v>
      </c>
      <c r="E422" s="3" t="s">
        <v>862</v>
      </c>
      <c r="F422" s="16" t="s">
        <v>863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38</v>
      </c>
      <c r="E423" s="3" t="s">
        <v>864</v>
      </c>
      <c r="F423" s="16" t="s">
        <v>865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38</v>
      </c>
      <c r="E424" s="3" t="s">
        <v>866</v>
      </c>
      <c r="F424" s="16" t="s">
        <v>867</v>
      </c>
      <c r="G424" s="46">
        <f t="shared" si="25"/>
        <v>10</v>
      </c>
      <c r="H424" s="30">
        <v>9</v>
      </c>
      <c r="I424" s="31">
        <v>2</v>
      </c>
      <c r="J424" s="28">
        <f t="shared" si="26"/>
        <v>1</v>
      </c>
      <c r="K424" s="29">
        <f t="shared" si="27"/>
        <v>2</v>
      </c>
      <c r="L424" s="51">
        <v>0</v>
      </c>
      <c r="M424" s="2">
        <v>0</v>
      </c>
      <c r="N424" s="51">
        <v>1</v>
      </c>
      <c r="O424" s="29">
        <f t="shared" si="28"/>
        <v>2</v>
      </c>
      <c r="P424" s="44">
        <v>0</v>
      </c>
      <c r="Q424" s="2">
        <v>0</v>
      </c>
      <c r="R424" s="2">
        <v>0</v>
      </c>
      <c r="S424" s="2">
        <v>2</v>
      </c>
    </row>
    <row r="425" spans="1:19" customFormat="1" hidden="1" x14ac:dyDescent="0.2">
      <c r="A425" s="2">
        <v>85280</v>
      </c>
      <c r="B425" s="3"/>
      <c r="C425" s="3"/>
      <c r="D425" s="94" t="s">
        <v>96</v>
      </c>
      <c r="E425" s="3" t="s">
        <v>868</v>
      </c>
      <c r="F425" s="16" t="s">
        <v>869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870</v>
      </c>
      <c r="F426" s="16" t="s">
        <v>871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85310</v>
      </c>
      <c r="B427" s="3"/>
      <c r="C427" s="3"/>
      <c r="D427" s="3" t="s">
        <v>38</v>
      </c>
      <c r="E427" s="3" t="s">
        <v>872</v>
      </c>
      <c r="F427" s="16" t="s">
        <v>873</v>
      </c>
      <c r="G427" s="46">
        <f t="shared" si="25"/>
        <v>2</v>
      </c>
      <c r="H427" s="30">
        <v>2</v>
      </c>
      <c r="I427" s="31">
        <v>1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38</v>
      </c>
      <c r="E428" s="3" t="s">
        <v>874</v>
      </c>
      <c r="F428" s="16" t="s">
        <v>875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85350</v>
      </c>
      <c r="B429" s="3"/>
      <c r="C429" s="3"/>
      <c r="D429" s="3" t="s">
        <v>38</v>
      </c>
      <c r="E429" s="3" t="s">
        <v>876</v>
      </c>
      <c r="F429" s="16" t="s">
        <v>877</v>
      </c>
      <c r="G429" s="46">
        <f t="shared" si="25"/>
        <v>1</v>
      </c>
      <c r="H429" s="30">
        <v>1</v>
      </c>
      <c r="I429" s="31">
        <v>1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38</v>
      </c>
      <c r="E430" s="3" t="s">
        <v>878</v>
      </c>
      <c r="F430" s="16" t="s">
        <v>879</v>
      </c>
      <c r="G430" s="46">
        <f t="shared" si="25"/>
        <v>0</v>
      </c>
      <c r="H430" s="30">
        <v>0</v>
      </c>
      <c r="I430" s="31">
        <v>0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38</v>
      </c>
      <c r="E431" s="3" t="s">
        <v>880</v>
      </c>
      <c r="F431" s="16" t="s">
        <v>881</v>
      </c>
      <c r="G431" s="46">
        <f t="shared" si="25"/>
        <v>24</v>
      </c>
      <c r="H431" s="30">
        <v>24</v>
      </c>
      <c r="I431" s="31">
        <v>2</v>
      </c>
      <c r="J431" s="28">
        <f t="shared" si="26"/>
        <v>0</v>
      </c>
      <c r="K431" s="29">
        <f t="shared" si="27"/>
        <v>0</v>
      </c>
      <c r="L431" s="51">
        <v>0</v>
      </c>
      <c r="M431" s="2">
        <v>0</v>
      </c>
      <c r="N431" s="51">
        <v>0</v>
      </c>
      <c r="O431" s="29">
        <f t="shared" si="28"/>
        <v>0</v>
      </c>
      <c r="P431" s="44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38</v>
      </c>
      <c r="E432" s="3" t="s">
        <v>882</v>
      </c>
      <c r="F432" s="16" t="s">
        <v>883</v>
      </c>
      <c r="G432" s="46">
        <f t="shared" si="25"/>
        <v>3</v>
      </c>
      <c r="H432" s="30">
        <v>3</v>
      </c>
      <c r="I432" s="31">
        <v>1</v>
      </c>
      <c r="J432" s="28">
        <f t="shared" si="26"/>
        <v>0</v>
      </c>
      <c r="K432" s="29">
        <f t="shared" si="27"/>
        <v>0</v>
      </c>
      <c r="L432" s="51">
        <v>0</v>
      </c>
      <c r="M432" s="2">
        <v>0</v>
      </c>
      <c r="N432" s="51">
        <v>0</v>
      </c>
      <c r="O432" s="29">
        <f t="shared" si="28"/>
        <v>0</v>
      </c>
      <c r="P432" s="44">
        <v>0</v>
      </c>
      <c r="Q432" s="2">
        <v>0</v>
      </c>
      <c r="R432" s="2">
        <v>0</v>
      </c>
      <c r="S432" s="2">
        <v>0</v>
      </c>
    </row>
    <row r="433" spans="1:19" customFormat="1" hidden="1" x14ac:dyDescent="0.2">
      <c r="A433" s="2">
        <v>85390</v>
      </c>
      <c r="B433" s="3"/>
      <c r="C433" s="3"/>
      <c r="D433" s="3" t="s">
        <v>38</v>
      </c>
      <c r="E433" s="3" t="s">
        <v>884</v>
      </c>
      <c r="F433" s="16" t="s">
        <v>885</v>
      </c>
      <c r="G433" s="46">
        <f t="shared" si="25"/>
        <v>0</v>
      </c>
      <c r="H433" s="30">
        <v>0</v>
      </c>
      <c r="I433" s="31">
        <v>0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208</v>
      </c>
      <c r="E434" s="3" t="s">
        <v>886</v>
      </c>
      <c r="F434" s="16" t="s">
        <v>887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91</v>
      </c>
      <c r="E435" s="3" t="s">
        <v>888</v>
      </c>
      <c r="F435" s="16" t="s">
        <v>889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96</v>
      </c>
      <c r="E436" s="3" t="s">
        <v>890</v>
      </c>
      <c r="F436" s="16" t="s">
        <v>891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38</v>
      </c>
      <c r="E437" s="3" t="s">
        <v>892</v>
      </c>
      <c r="F437" s="16" t="s">
        <v>893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76</v>
      </c>
      <c r="E438" s="3" t="s">
        <v>894</v>
      </c>
      <c r="F438" s="16" t="s">
        <v>895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91</v>
      </c>
      <c r="E439" s="3" t="s">
        <v>896</v>
      </c>
      <c r="F439" s="16" t="s">
        <v>897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898</v>
      </c>
      <c r="F440" s="16" t="s">
        <v>899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91</v>
      </c>
      <c r="E441" s="3" t="s">
        <v>900</v>
      </c>
      <c r="F441" s="16" t="s">
        <v>901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38</v>
      </c>
      <c r="E442" s="3" t="s">
        <v>902</v>
      </c>
      <c r="F442" s="16" t="s">
        <v>903</v>
      </c>
      <c r="G442" s="46">
        <f t="shared" si="25"/>
        <v>0</v>
      </c>
      <c r="H442" s="30">
        <v>0</v>
      </c>
      <c r="I442" s="31">
        <v>0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38</v>
      </c>
      <c r="E443" s="3" t="s">
        <v>904</v>
      </c>
      <c r="F443" s="16" t="s">
        <v>905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38</v>
      </c>
      <c r="E444" s="3" t="s">
        <v>906</v>
      </c>
      <c r="F444" s="16" t="s">
        <v>907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45</v>
      </c>
      <c r="C445" s="3" t="s">
        <v>45</v>
      </c>
      <c r="D445" s="3"/>
      <c r="E445" s="3" t="s">
        <v>908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38</v>
      </c>
      <c r="E446" s="3" t="s">
        <v>909</v>
      </c>
      <c r="F446" s="16" t="s">
        <v>910</v>
      </c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38</v>
      </c>
      <c r="E447" s="3" t="s">
        <v>911</v>
      </c>
      <c r="F447" s="16" t="s">
        <v>912</v>
      </c>
      <c r="G447" s="46">
        <f t="shared" si="25"/>
        <v>4</v>
      </c>
      <c r="H447" s="30">
        <v>4</v>
      </c>
      <c r="I447" s="31">
        <v>1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hidden="1" x14ac:dyDescent="0.2">
      <c r="A448" s="2">
        <v>85780</v>
      </c>
      <c r="B448" s="3"/>
      <c r="C448" s="3"/>
      <c r="D448" s="3" t="s">
        <v>38</v>
      </c>
      <c r="E448" s="3" t="s">
        <v>913</v>
      </c>
      <c r="F448" s="16" t="s">
        <v>914</v>
      </c>
      <c r="G448" s="46">
        <f t="shared" si="25"/>
        <v>0</v>
      </c>
      <c r="H448" s="30">
        <v>0</v>
      </c>
      <c r="I448" s="31">
        <v>0</v>
      </c>
      <c r="J448" s="28">
        <f t="shared" si="26"/>
        <v>0</v>
      </c>
      <c r="K448" s="29">
        <f t="shared" si="27"/>
        <v>0</v>
      </c>
      <c r="L448" s="51">
        <v>0</v>
      </c>
      <c r="M448" s="2">
        <v>0</v>
      </c>
      <c r="N448" s="51">
        <v>0</v>
      </c>
      <c r="O448" s="29">
        <f t="shared" si="28"/>
        <v>0</v>
      </c>
      <c r="P448" s="44">
        <v>0</v>
      </c>
      <c r="Q448" s="2">
        <v>0</v>
      </c>
      <c r="R448" s="2">
        <v>0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76</v>
      </c>
      <c r="E449" s="3" t="s">
        <v>915</v>
      </c>
      <c r="F449" s="16" t="s">
        <v>916</v>
      </c>
      <c r="G449" s="46">
        <f t="shared" si="25"/>
        <v>0</v>
      </c>
      <c r="H449" s="30">
        <v>0</v>
      </c>
      <c r="I449" s="31">
        <v>0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x14ac:dyDescent="0.2">
      <c r="A450" s="2">
        <v>85830</v>
      </c>
      <c r="B450" s="3"/>
      <c r="C450" s="3"/>
      <c r="D450" s="3" t="s">
        <v>38</v>
      </c>
      <c r="E450" s="3" t="s">
        <v>917</v>
      </c>
      <c r="F450" s="16" t="s">
        <v>918</v>
      </c>
      <c r="G450" s="46">
        <f t="shared" ref="G450:G513" si="29">SUM(H450, J450)</f>
        <v>2</v>
      </c>
      <c r="H450" s="30">
        <v>2</v>
      </c>
      <c r="I450" s="31">
        <v>1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x14ac:dyDescent="0.2">
      <c r="A451" s="2">
        <v>85920</v>
      </c>
      <c r="B451" s="3"/>
      <c r="C451" s="3"/>
      <c r="D451" s="3" t="s">
        <v>38</v>
      </c>
      <c r="E451" s="3" t="s">
        <v>919</v>
      </c>
      <c r="F451" s="16" t="s">
        <v>920</v>
      </c>
      <c r="G451" s="46">
        <f t="shared" si="29"/>
        <v>10</v>
      </c>
      <c r="H451" s="30">
        <v>9</v>
      </c>
      <c r="I451" s="31">
        <v>1</v>
      </c>
      <c r="J451" s="28">
        <f t="shared" si="30"/>
        <v>1</v>
      </c>
      <c r="K451" s="29">
        <f t="shared" si="31"/>
        <v>1</v>
      </c>
      <c r="L451" s="51">
        <v>0</v>
      </c>
      <c r="M451" s="2">
        <v>0</v>
      </c>
      <c r="N451" s="51">
        <v>1</v>
      </c>
      <c r="O451" s="29">
        <f t="shared" si="28"/>
        <v>1</v>
      </c>
      <c r="P451" s="44">
        <v>1</v>
      </c>
      <c r="Q451" s="2">
        <v>0</v>
      </c>
      <c r="R451" s="2">
        <v>0</v>
      </c>
      <c r="S451" s="2">
        <v>0</v>
      </c>
    </row>
    <row r="452" spans="1:19" customFormat="1" x14ac:dyDescent="0.2">
      <c r="A452" s="2">
        <v>85950</v>
      </c>
      <c r="B452" s="3"/>
      <c r="C452" s="3"/>
      <c r="D452" s="3" t="s">
        <v>38</v>
      </c>
      <c r="E452" s="3" t="s">
        <v>921</v>
      </c>
      <c r="F452" s="16" t="s">
        <v>922</v>
      </c>
      <c r="G452" s="46">
        <f t="shared" si="29"/>
        <v>1</v>
      </c>
      <c r="H452" s="30">
        <v>1</v>
      </c>
      <c r="I452" s="31">
        <v>1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38</v>
      </c>
      <c r="E453" s="3" t="s">
        <v>923</v>
      </c>
      <c r="F453" s="16" t="s">
        <v>924</v>
      </c>
      <c r="G453" s="46">
        <f t="shared" si="29"/>
        <v>16</v>
      </c>
      <c r="H453" s="30">
        <v>16</v>
      </c>
      <c r="I453" s="31">
        <v>10</v>
      </c>
      <c r="J453" s="28">
        <f t="shared" si="30"/>
        <v>0</v>
      </c>
      <c r="K453" s="29">
        <f t="shared" si="31"/>
        <v>0</v>
      </c>
      <c r="L453" s="51">
        <v>0</v>
      </c>
      <c r="M453" s="2">
        <v>0</v>
      </c>
      <c r="N453" s="51">
        <v>0</v>
      </c>
      <c r="O453" s="29">
        <f t="shared" si="28"/>
        <v>0</v>
      </c>
      <c r="P453" s="44">
        <v>0</v>
      </c>
      <c r="Q453" s="2">
        <v>0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114</v>
      </c>
      <c r="E454" s="3" t="s">
        <v>925</v>
      </c>
      <c r="F454" s="16" t="s">
        <v>926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38</v>
      </c>
      <c r="E455" s="3" t="s">
        <v>927</v>
      </c>
      <c r="F455" s="16" t="s">
        <v>928</v>
      </c>
      <c r="G455" s="46">
        <f t="shared" si="29"/>
        <v>2</v>
      </c>
      <c r="H455" s="30">
        <v>2</v>
      </c>
      <c r="I455" s="31">
        <v>1</v>
      </c>
      <c r="J455" s="28">
        <f t="shared" si="30"/>
        <v>0</v>
      </c>
      <c r="K455" s="29">
        <f t="shared" si="31"/>
        <v>0</v>
      </c>
      <c r="L455" s="51">
        <v>0</v>
      </c>
      <c r="M455" s="2">
        <v>0</v>
      </c>
      <c r="N455" s="51">
        <v>0</v>
      </c>
      <c r="O455" s="29">
        <f t="shared" si="28"/>
        <v>0</v>
      </c>
      <c r="P455" s="44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38</v>
      </c>
      <c r="E456" s="3" t="s">
        <v>929</v>
      </c>
      <c r="F456" s="16" t="s">
        <v>930</v>
      </c>
      <c r="G456" s="46">
        <f t="shared" si="29"/>
        <v>27</v>
      </c>
      <c r="H456" s="30">
        <v>25</v>
      </c>
      <c r="I456" s="31">
        <v>3</v>
      </c>
      <c r="J456" s="28">
        <f t="shared" si="30"/>
        <v>2</v>
      </c>
      <c r="K456" s="29">
        <f t="shared" si="31"/>
        <v>3</v>
      </c>
      <c r="L456" s="51">
        <v>0</v>
      </c>
      <c r="M456" s="2">
        <v>0</v>
      </c>
      <c r="N456" s="51">
        <v>2</v>
      </c>
      <c r="O456" s="29">
        <f t="shared" si="28"/>
        <v>3</v>
      </c>
      <c r="P456" s="44">
        <v>1</v>
      </c>
      <c r="Q456" s="2">
        <v>0</v>
      </c>
      <c r="R456" s="2">
        <v>0</v>
      </c>
      <c r="S456" s="2">
        <v>3</v>
      </c>
    </row>
    <row r="457" spans="1:19" customFormat="1" x14ac:dyDescent="0.2">
      <c r="A457" s="2">
        <v>86030</v>
      </c>
      <c r="B457" s="3"/>
      <c r="C457" s="3"/>
      <c r="D457" s="3" t="s">
        <v>38</v>
      </c>
      <c r="E457" s="3" t="s">
        <v>931</v>
      </c>
      <c r="F457" s="16" t="s">
        <v>932</v>
      </c>
      <c r="G457" s="46">
        <f t="shared" si="29"/>
        <v>21</v>
      </c>
      <c r="H457" s="30">
        <v>19</v>
      </c>
      <c r="I457" s="31">
        <v>1</v>
      </c>
      <c r="J457" s="28">
        <f t="shared" si="30"/>
        <v>2</v>
      </c>
      <c r="K457" s="29">
        <f t="shared" si="31"/>
        <v>3</v>
      </c>
      <c r="L457" s="51">
        <v>0</v>
      </c>
      <c r="M457" s="2">
        <v>0</v>
      </c>
      <c r="N457" s="51">
        <v>2</v>
      </c>
      <c r="O457" s="29">
        <f t="shared" si="28"/>
        <v>3</v>
      </c>
      <c r="P457" s="44">
        <v>1</v>
      </c>
      <c r="Q457" s="2">
        <v>0</v>
      </c>
      <c r="R457" s="2">
        <v>0</v>
      </c>
      <c r="S457" s="2">
        <v>3</v>
      </c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933</v>
      </c>
      <c r="F458" s="16" t="s">
        <v>934</v>
      </c>
      <c r="G458" s="46">
        <f t="shared" si="29"/>
        <v>0</v>
      </c>
      <c r="H458" s="30">
        <v>0</v>
      </c>
      <c r="I458" s="31">
        <v>0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38</v>
      </c>
      <c r="E459" s="3" t="s">
        <v>935</v>
      </c>
      <c r="F459" s="16" t="s">
        <v>936</v>
      </c>
      <c r="G459" s="46">
        <f t="shared" si="29"/>
        <v>3</v>
      </c>
      <c r="H459" s="30">
        <v>3</v>
      </c>
      <c r="I459" s="31">
        <v>1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86070</v>
      </c>
      <c r="B460" s="3"/>
      <c r="C460" s="3"/>
      <c r="D460" s="3" t="s">
        <v>38</v>
      </c>
      <c r="E460" s="3" t="s">
        <v>937</v>
      </c>
      <c r="F460" s="16" t="s">
        <v>938</v>
      </c>
      <c r="G460" s="46">
        <f t="shared" si="29"/>
        <v>9</v>
      </c>
      <c r="H460" s="30">
        <v>9</v>
      </c>
      <c r="I460" s="31">
        <v>1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38</v>
      </c>
      <c r="E461" s="3" t="s">
        <v>939</v>
      </c>
      <c r="F461" s="16" t="s">
        <v>940</v>
      </c>
      <c r="G461" s="46">
        <f t="shared" si="29"/>
        <v>0</v>
      </c>
      <c r="H461" s="30">
        <v>0</v>
      </c>
      <c r="I461" s="31">
        <v>0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76</v>
      </c>
      <c r="E462" s="3" t="s">
        <v>941</v>
      </c>
      <c r="F462" s="16" t="s">
        <v>942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91</v>
      </c>
      <c r="E463" s="3" t="s">
        <v>943</v>
      </c>
      <c r="F463" s="16" t="s">
        <v>944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38</v>
      </c>
      <c r="E464" s="3" t="s">
        <v>945</v>
      </c>
      <c r="F464" s="16" t="s">
        <v>946</v>
      </c>
      <c r="G464" s="46">
        <f t="shared" si="29"/>
        <v>1</v>
      </c>
      <c r="H464" s="30">
        <v>1</v>
      </c>
      <c r="I464" s="31">
        <v>1</v>
      </c>
      <c r="J464" s="28">
        <f t="shared" si="30"/>
        <v>0</v>
      </c>
      <c r="K464" s="29">
        <f t="shared" si="31"/>
        <v>0</v>
      </c>
      <c r="L464" s="51">
        <v>0</v>
      </c>
      <c r="M464" s="2">
        <v>0</v>
      </c>
      <c r="N464" s="51">
        <v>0</v>
      </c>
      <c r="O464" s="29">
        <f t="shared" si="28"/>
        <v>0</v>
      </c>
      <c r="P464" s="44">
        <v>0</v>
      </c>
      <c r="Q464" s="2">
        <v>0</v>
      </c>
      <c r="R464" s="2">
        <v>0</v>
      </c>
      <c r="S464" s="2">
        <v>0</v>
      </c>
    </row>
    <row r="465" spans="1:19" customFormat="1" x14ac:dyDescent="0.2">
      <c r="A465" s="2">
        <v>86220</v>
      </c>
      <c r="B465" s="3"/>
      <c r="C465" s="3"/>
      <c r="D465" s="3" t="s">
        <v>0</v>
      </c>
      <c r="E465" s="3" t="s">
        <v>947</v>
      </c>
      <c r="F465" s="16" t="s">
        <v>948</v>
      </c>
      <c r="G465" s="46">
        <f t="shared" si="29"/>
        <v>5</v>
      </c>
      <c r="H465" s="30">
        <v>5</v>
      </c>
      <c r="I465" s="31">
        <v>1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38</v>
      </c>
      <c r="E466" s="3" t="s">
        <v>949</v>
      </c>
      <c r="F466" s="16" t="s">
        <v>950</v>
      </c>
      <c r="G466" s="46">
        <f t="shared" si="29"/>
        <v>1</v>
      </c>
      <c r="H466" s="30">
        <v>1</v>
      </c>
      <c r="I466" s="31">
        <v>1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x14ac:dyDescent="0.2">
      <c r="A467" s="2">
        <v>86310</v>
      </c>
      <c r="B467" s="3"/>
      <c r="C467" s="3"/>
      <c r="D467" s="3" t="s">
        <v>38</v>
      </c>
      <c r="E467" s="3" t="s">
        <v>951</v>
      </c>
      <c r="F467" s="16" t="s">
        <v>952</v>
      </c>
      <c r="G467" s="46">
        <f t="shared" si="29"/>
        <v>18</v>
      </c>
      <c r="H467" s="30">
        <v>18</v>
      </c>
      <c r="I467" s="98">
        <v>1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45</v>
      </c>
      <c r="C468" s="3" t="s">
        <v>45</v>
      </c>
      <c r="D468" s="3"/>
      <c r="E468" s="3" t="s">
        <v>953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x14ac:dyDescent="0.2">
      <c r="A469" s="2">
        <v>86500</v>
      </c>
      <c r="B469" s="3"/>
      <c r="C469" s="3"/>
      <c r="D469" s="94" t="s">
        <v>76</v>
      </c>
      <c r="E469" s="3" t="s">
        <v>954</v>
      </c>
      <c r="F469" s="16" t="s">
        <v>955</v>
      </c>
      <c r="G469" s="46">
        <f t="shared" si="29"/>
        <v>1</v>
      </c>
      <c r="H469" s="30">
        <v>1</v>
      </c>
      <c r="I469" s="31">
        <v>1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541</v>
      </c>
      <c r="E470" s="3" t="s">
        <v>956</v>
      </c>
      <c r="F470" s="16" t="s">
        <v>957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38</v>
      </c>
      <c r="E471" s="3" t="s">
        <v>958</v>
      </c>
      <c r="F471" s="16" t="s">
        <v>959</v>
      </c>
      <c r="G471" s="46">
        <f t="shared" si="29"/>
        <v>17</v>
      </c>
      <c r="H471" s="30">
        <v>16</v>
      </c>
      <c r="I471" s="31">
        <v>2</v>
      </c>
      <c r="J471" s="28">
        <f t="shared" si="30"/>
        <v>1</v>
      </c>
      <c r="K471" s="29">
        <f t="shared" si="31"/>
        <v>1</v>
      </c>
      <c r="L471" s="51">
        <v>0</v>
      </c>
      <c r="M471" s="2">
        <v>0</v>
      </c>
      <c r="N471" s="51">
        <v>1</v>
      </c>
      <c r="O471" s="29">
        <f t="shared" si="28"/>
        <v>1</v>
      </c>
      <c r="P471" s="44">
        <v>0</v>
      </c>
      <c r="Q471" s="2">
        <v>0</v>
      </c>
      <c r="R471" s="2">
        <v>0</v>
      </c>
      <c r="S471" s="2">
        <v>1</v>
      </c>
    </row>
    <row r="472" spans="1:19" customFormat="1" hidden="1" x14ac:dyDescent="0.2">
      <c r="A472" s="2">
        <v>86560</v>
      </c>
      <c r="B472" s="3"/>
      <c r="C472" s="3"/>
      <c r="D472" s="3" t="s">
        <v>38</v>
      </c>
      <c r="E472" s="3" t="s">
        <v>960</v>
      </c>
      <c r="F472" s="16" t="s">
        <v>961</v>
      </c>
      <c r="G472" s="46">
        <f t="shared" si="29"/>
        <v>0</v>
      </c>
      <c r="H472" s="30">
        <v>0</v>
      </c>
      <c r="I472" s="31">
        <v>0</v>
      </c>
      <c r="J472" s="28">
        <f t="shared" si="30"/>
        <v>0</v>
      </c>
      <c r="K472" s="29">
        <f t="shared" si="31"/>
        <v>0</v>
      </c>
      <c r="L472" s="51">
        <v>0</v>
      </c>
      <c r="M472" s="2">
        <v>0</v>
      </c>
      <c r="N472" s="51">
        <v>0</v>
      </c>
      <c r="O472" s="29">
        <f t="shared" si="28"/>
        <v>0</v>
      </c>
      <c r="P472" s="44">
        <v>0</v>
      </c>
      <c r="Q472" s="2">
        <v>0</v>
      </c>
      <c r="R472" s="2">
        <v>0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76</v>
      </c>
      <c r="E473" s="3" t="s">
        <v>962</v>
      </c>
      <c r="F473" s="16" t="s">
        <v>963</v>
      </c>
      <c r="G473" s="46">
        <f t="shared" si="29"/>
        <v>0</v>
      </c>
      <c r="H473" s="30">
        <v>0</v>
      </c>
      <c r="I473" s="31">
        <v>0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38</v>
      </c>
      <c r="E474" s="3" t="s">
        <v>964</v>
      </c>
      <c r="F474" s="16" t="s">
        <v>965</v>
      </c>
      <c r="G474" s="46">
        <f t="shared" si="29"/>
        <v>7</v>
      </c>
      <c r="H474" s="30">
        <v>5</v>
      </c>
      <c r="I474" s="31">
        <v>1</v>
      </c>
      <c r="J474" s="28">
        <f t="shared" si="30"/>
        <v>2</v>
      </c>
      <c r="K474" s="29">
        <f t="shared" si="31"/>
        <v>1</v>
      </c>
      <c r="L474" s="51">
        <v>0</v>
      </c>
      <c r="M474" s="2">
        <v>0</v>
      </c>
      <c r="N474" s="51">
        <v>2</v>
      </c>
      <c r="O474" s="29">
        <f t="shared" si="28"/>
        <v>1</v>
      </c>
      <c r="P474" s="44">
        <v>1</v>
      </c>
      <c r="Q474" s="2">
        <v>0</v>
      </c>
      <c r="R474" s="2">
        <v>0</v>
      </c>
      <c r="S474" s="2">
        <v>1</v>
      </c>
    </row>
    <row r="475" spans="1:19" customFormat="1" hidden="1" x14ac:dyDescent="0.2">
      <c r="A475" s="2">
        <v>86610</v>
      </c>
      <c r="B475" s="3"/>
      <c r="C475" s="3"/>
      <c r="D475" s="94" t="s">
        <v>76</v>
      </c>
      <c r="E475" s="3" t="s">
        <v>966</v>
      </c>
      <c r="F475" s="16" t="s">
        <v>967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38</v>
      </c>
      <c r="E476" s="3" t="s">
        <v>968</v>
      </c>
      <c r="F476" s="16" t="s">
        <v>969</v>
      </c>
      <c r="G476" s="46">
        <f t="shared" si="29"/>
        <v>18</v>
      </c>
      <c r="H476" s="30">
        <v>18</v>
      </c>
      <c r="I476" s="31">
        <v>7</v>
      </c>
      <c r="J476" s="28">
        <f t="shared" si="30"/>
        <v>0</v>
      </c>
      <c r="K476" s="29">
        <f t="shared" si="31"/>
        <v>0</v>
      </c>
      <c r="L476" s="51">
        <v>0</v>
      </c>
      <c r="M476" s="2">
        <v>0</v>
      </c>
      <c r="N476" s="51">
        <v>0</v>
      </c>
      <c r="O476" s="29">
        <f t="shared" si="28"/>
        <v>0</v>
      </c>
      <c r="P476" s="44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38</v>
      </c>
      <c r="E477" s="3" t="s">
        <v>970</v>
      </c>
      <c r="F477" s="16" t="s">
        <v>971</v>
      </c>
      <c r="G477" s="46">
        <f t="shared" si="29"/>
        <v>4</v>
      </c>
      <c r="H477" s="30">
        <v>4</v>
      </c>
      <c r="I477" s="31">
        <v>1</v>
      </c>
      <c r="J477" s="28">
        <f t="shared" si="30"/>
        <v>0</v>
      </c>
      <c r="K477" s="29">
        <f t="shared" si="31"/>
        <v>0</v>
      </c>
      <c r="L477" s="51">
        <v>0</v>
      </c>
      <c r="M477" s="2">
        <v>0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38</v>
      </c>
      <c r="E478" s="3" t="s">
        <v>972</v>
      </c>
      <c r="F478" s="16" t="s">
        <v>973</v>
      </c>
      <c r="G478" s="46">
        <f t="shared" si="29"/>
        <v>1</v>
      </c>
      <c r="H478" s="30">
        <v>1</v>
      </c>
      <c r="I478" s="31">
        <v>1</v>
      </c>
      <c r="J478" s="28">
        <f t="shared" si="30"/>
        <v>0</v>
      </c>
      <c r="K478" s="29">
        <f t="shared" si="31"/>
        <v>0</v>
      </c>
      <c r="L478" s="51">
        <v>0</v>
      </c>
      <c r="M478" s="2">
        <v>0</v>
      </c>
      <c r="N478" s="51">
        <v>0</v>
      </c>
      <c r="O478" s="29">
        <f t="shared" si="28"/>
        <v>0</v>
      </c>
      <c r="P478" s="44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38</v>
      </c>
      <c r="E479" s="3" t="s">
        <v>974</v>
      </c>
      <c r="F479" s="16" t="s">
        <v>975</v>
      </c>
      <c r="G479" s="46">
        <f t="shared" si="29"/>
        <v>3</v>
      </c>
      <c r="H479" s="30">
        <v>2</v>
      </c>
      <c r="I479" s="31">
        <v>1</v>
      </c>
      <c r="J479" s="28">
        <f t="shared" si="30"/>
        <v>1</v>
      </c>
      <c r="K479" s="29">
        <f t="shared" si="31"/>
        <v>1</v>
      </c>
      <c r="L479" s="51">
        <v>0</v>
      </c>
      <c r="M479" s="2">
        <v>0</v>
      </c>
      <c r="N479" s="51">
        <v>1</v>
      </c>
      <c r="O479" s="29">
        <f t="shared" si="28"/>
        <v>1</v>
      </c>
      <c r="P479" s="44">
        <v>1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86750</v>
      </c>
      <c r="B480" s="3"/>
      <c r="C480" s="3"/>
      <c r="D480" s="3" t="s">
        <v>38</v>
      </c>
      <c r="E480" s="3" t="s">
        <v>976</v>
      </c>
      <c r="F480" s="16" t="s">
        <v>977</v>
      </c>
      <c r="G480" s="46">
        <f t="shared" si="29"/>
        <v>53</v>
      </c>
      <c r="H480" s="30">
        <v>53</v>
      </c>
      <c r="I480" s="31">
        <v>10</v>
      </c>
      <c r="J480" s="28">
        <f t="shared" si="30"/>
        <v>0</v>
      </c>
      <c r="K480" s="29">
        <f t="shared" si="31"/>
        <v>0</v>
      </c>
      <c r="L480" s="51">
        <v>0</v>
      </c>
      <c r="M480" s="2">
        <v>0</v>
      </c>
      <c r="N480" s="51">
        <v>0</v>
      </c>
      <c r="O480" s="29">
        <f t="shared" si="28"/>
        <v>0</v>
      </c>
      <c r="P480" s="44">
        <v>0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38</v>
      </c>
      <c r="E481" s="3" t="s">
        <v>978</v>
      </c>
      <c r="F481" s="16" t="s">
        <v>979</v>
      </c>
      <c r="G481" s="46">
        <f t="shared" si="29"/>
        <v>0</v>
      </c>
      <c r="H481" s="30">
        <v>0</v>
      </c>
      <c r="I481" s="31">
        <v>0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38</v>
      </c>
      <c r="E482" s="3" t="s">
        <v>980</v>
      </c>
      <c r="F482" s="16" t="s">
        <v>981</v>
      </c>
      <c r="G482" s="46">
        <f t="shared" si="29"/>
        <v>10</v>
      </c>
      <c r="H482" s="30">
        <v>8</v>
      </c>
      <c r="I482" s="31">
        <v>1</v>
      </c>
      <c r="J482" s="28">
        <f t="shared" si="30"/>
        <v>2</v>
      </c>
      <c r="K482" s="29">
        <f t="shared" si="31"/>
        <v>2</v>
      </c>
      <c r="L482" s="51">
        <v>0</v>
      </c>
      <c r="M482" s="2">
        <v>0</v>
      </c>
      <c r="N482" s="51">
        <v>2</v>
      </c>
      <c r="O482" s="29">
        <f t="shared" si="28"/>
        <v>2</v>
      </c>
      <c r="P482" s="44">
        <v>0</v>
      </c>
      <c r="Q482" s="2">
        <v>0</v>
      </c>
      <c r="R482" s="2">
        <v>0</v>
      </c>
      <c r="S482" s="2">
        <v>2</v>
      </c>
    </row>
    <row r="483" spans="1:19" customFormat="1" x14ac:dyDescent="0.2">
      <c r="A483" s="2">
        <v>86890</v>
      </c>
      <c r="B483" s="3"/>
      <c r="C483" s="3"/>
      <c r="D483" s="3" t="s">
        <v>38</v>
      </c>
      <c r="E483" s="3" t="s">
        <v>982</v>
      </c>
      <c r="F483" s="16" t="s">
        <v>983</v>
      </c>
      <c r="G483" s="46">
        <f t="shared" si="29"/>
        <v>1</v>
      </c>
      <c r="H483" s="30">
        <v>0</v>
      </c>
      <c r="I483" s="31">
        <v>0</v>
      </c>
      <c r="J483" s="28">
        <f t="shared" si="30"/>
        <v>1</v>
      </c>
      <c r="K483" s="29">
        <f t="shared" si="31"/>
        <v>1</v>
      </c>
      <c r="L483" s="51">
        <v>0</v>
      </c>
      <c r="M483" s="2">
        <v>0</v>
      </c>
      <c r="N483" s="51">
        <v>1</v>
      </c>
      <c r="O483" s="29">
        <f t="shared" si="28"/>
        <v>1</v>
      </c>
      <c r="P483" s="44">
        <v>0</v>
      </c>
      <c r="Q483" s="2">
        <v>0</v>
      </c>
      <c r="R483" s="2">
        <v>1</v>
      </c>
      <c r="S483" s="2">
        <v>0</v>
      </c>
    </row>
    <row r="484" spans="1:19" customFormat="1" hidden="1" x14ac:dyDescent="0.2">
      <c r="A484" s="2">
        <v>86910</v>
      </c>
      <c r="B484" s="3" t="s">
        <v>45</v>
      </c>
      <c r="C484" s="3" t="s">
        <v>45</v>
      </c>
      <c r="D484" s="3"/>
      <c r="E484" s="3" t="s">
        <v>984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38</v>
      </c>
      <c r="E485" s="3" t="s">
        <v>985</v>
      </c>
      <c r="F485" s="16" t="s">
        <v>986</v>
      </c>
      <c r="G485" s="46">
        <f t="shared" si="29"/>
        <v>19</v>
      </c>
      <c r="H485" s="30">
        <v>19</v>
      </c>
      <c r="I485" s="31">
        <v>4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38</v>
      </c>
      <c r="E486" s="3" t="s">
        <v>987</v>
      </c>
      <c r="F486" s="16" t="s">
        <v>988</v>
      </c>
      <c r="G486" s="46">
        <f t="shared" si="29"/>
        <v>5</v>
      </c>
      <c r="H486" s="30">
        <v>5</v>
      </c>
      <c r="I486" s="31">
        <v>1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x14ac:dyDescent="0.2">
      <c r="A487" s="2">
        <v>87000</v>
      </c>
      <c r="B487" s="3"/>
      <c r="C487" s="3"/>
      <c r="D487" s="3" t="s">
        <v>38</v>
      </c>
      <c r="E487" s="3" t="s">
        <v>989</v>
      </c>
      <c r="F487" s="16" t="s">
        <v>990</v>
      </c>
      <c r="G487" s="46">
        <f t="shared" si="29"/>
        <v>9</v>
      </c>
      <c r="H487" s="30">
        <v>9</v>
      </c>
      <c r="I487" s="31">
        <v>2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x14ac:dyDescent="0.2">
      <c r="A488" s="2">
        <v>87010</v>
      </c>
      <c r="B488" s="3"/>
      <c r="C488" s="3"/>
      <c r="D488" s="3" t="s">
        <v>38</v>
      </c>
      <c r="E488" s="3" t="s">
        <v>991</v>
      </c>
      <c r="F488" s="16" t="s">
        <v>992</v>
      </c>
      <c r="G488" s="46">
        <f t="shared" si="29"/>
        <v>3</v>
      </c>
      <c r="H488" s="30">
        <v>3</v>
      </c>
      <c r="I488" s="31">
        <v>1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87040</v>
      </c>
      <c r="B489" s="3"/>
      <c r="C489" s="3"/>
      <c r="D489" s="3" t="s">
        <v>38</v>
      </c>
      <c r="E489" s="3" t="s">
        <v>993</v>
      </c>
      <c r="F489" s="16" t="s">
        <v>994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995</v>
      </c>
      <c r="F490" s="16" t="s">
        <v>996</v>
      </c>
      <c r="G490" s="46">
        <f t="shared" si="29"/>
        <v>0</v>
      </c>
      <c r="H490" s="30">
        <v>0</v>
      </c>
      <c r="I490" s="31">
        <v>0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997</v>
      </c>
      <c r="F491" s="16" t="s">
        <v>998</v>
      </c>
      <c r="G491" s="46">
        <f t="shared" si="29"/>
        <v>5</v>
      </c>
      <c r="H491" s="30">
        <v>5</v>
      </c>
      <c r="I491" s="31">
        <v>2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76</v>
      </c>
      <c r="E492" s="3" t="s">
        <v>999</v>
      </c>
      <c r="F492" s="16" t="s">
        <v>1000</v>
      </c>
      <c r="G492" s="46">
        <f t="shared" si="29"/>
        <v>0</v>
      </c>
      <c r="H492" s="30">
        <v>0</v>
      </c>
      <c r="I492" s="31">
        <v>0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1001</v>
      </c>
      <c r="F493" s="16" t="s">
        <v>1002</v>
      </c>
      <c r="G493" s="46">
        <f t="shared" si="29"/>
        <v>2</v>
      </c>
      <c r="H493" s="30">
        <v>2</v>
      </c>
      <c r="I493" s="31">
        <v>1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38</v>
      </c>
      <c r="E494" s="3" t="s">
        <v>1003</v>
      </c>
      <c r="F494" s="16" t="s">
        <v>1004</v>
      </c>
      <c r="G494" s="46">
        <f t="shared" si="29"/>
        <v>18</v>
      </c>
      <c r="H494" s="30">
        <v>16</v>
      </c>
      <c r="I494" s="31">
        <v>1</v>
      </c>
      <c r="J494" s="28">
        <f t="shared" si="30"/>
        <v>2</v>
      </c>
      <c r="K494" s="29">
        <f t="shared" si="31"/>
        <v>1</v>
      </c>
      <c r="L494" s="51">
        <v>0</v>
      </c>
      <c r="M494" s="2">
        <v>0</v>
      </c>
      <c r="N494" s="51">
        <v>2</v>
      </c>
      <c r="O494" s="29">
        <f t="shared" si="32"/>
        <v>1</v>
      </c>
      <c r="P494" s="44">
        <v>1</v>
      </c>
      <c r="Q494" s="2">
        <v>0</v>
      </c>
      <c r="R494" s="2">
        <v>0</v>
      </c>
      <c r="S494" s="2">
        <v>1</v>
      </c>
    </row>
    <row r="495" spans="1:19" customFormat="1" hidden="1" x14ac:dyDescent="0.2">
      <c r="A495" s="2">
        <v>87170</v>
      </c>
      <c r="B495" s="3"/>
      <c r="C495" s="3"/>
      <c r="D495" s="94" t="s">
        <v>76</v>
      </c>
      <c r="E495" s="3" t="s">
        <v>1005</v>
      </c>
      <c r="F495" s="16" t="s">
        <v>1006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hidden="1" x14ac:dyDescent="0.2">
      <c r="A496" s="2">
        <v>87180</v>
      </c>
      <c r="B496" s="3"/>
      <c r="C496" s="3"/>
      <c r="D496" s="3" t="s">
        <v>38</v>
      </c>
      <c r="E496" s="3" t="s">
        <v>1007</v>
      </c>
      <c r="F496" s="16" t="s">
        <v>1008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38</v>
      </c>
      <c r="E497" s="3" t="s">
        <v>1009</v>
      </c>
      <c r="F497" s="16" t="s">
        <v>1010</v>
      </c>
      <c r="G497" s="46">
        <f t="shared" si="29"/>
        <v>26</v>
      </c>
      <c r="H497" s="30">
        <v>24</v>
      </c>
      <c r="I497" s="31">
        <v>2</v>
      </c>
      <c r="J497" s="28">
        <f t="shared" si="30"/>
        <v>2</v>
      </c>
      <c r="K497" s="29">
        <f t="shared" si="31"/>
        <v>1</v>
      </c>
      <c r="L497" s="51">
        <v>0</v>
      </c>
      <c r="M497" s="2">
        <v>0</v>
      </c>
      <c r="N497" s="51">
        <v>2</v>
      </c>
      <c r="O497" s="29">
        <f t="shared" si="32"/>
        <v>1</v>
      </c>
      <c r="P497" s="44">
        <v>1</v>
      </c>
      <c r="Q497" s="2">
        <v>0</v>
      </c>
      <c r="R497" s="2">
        <v>0</v>
      </c>
      <c r="S497" s="2">
        <v>1</v>
      </c>
    </row>
    <row r="498" spans="1:19" customFormat="1" x14ac:dyDescent="0.2">
      <c r="A498" s="2">
        <v>87210</v>
      </c>
      <c r="B498" s="3"/>
      <c r="C498" s="3"/>
      <c r="D498" s="3" t="s">
        <v>38</v>
      </c>
      <c r="E498" s="3" t="s">
        <v>1011</v>
      </c>
      <c r="F498" s="16" t="s">
        <v>1012</v>
      </c>
      <c r="G498" s="46">
        <f t="shared" si="29"/>
        <v>3</v>
      </c>
      <c r="H498" s="30">
        <v>3</v>
      </c>
      <c r="I498" s="31">
        <v>3</v>
      </c>
      <c r="J498" s="28">
        <f t="shared" si="30"/>
        <v>0</v>
      </c>
      <c r="K498" s="29">
        <f t="shared" si="31"/>
        <v>0</v>
      </c>
      <c r="L498" s="51">
        <v>0</v>
      </c>
      <c r="M498" s="2">
        <v>0</v>
      </c>
      <c r="N498" s="51">
        <v>0</v>
      </c>
      <c r="O498" s="29">
        <f t="shared" si="32"/>
        <v>0</v>
      </c>
      <c r="P498" s="44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38</v>
      </c>
      <c r="E499" s="3" t="s">
        <v>1013</v>
      </c>
      <c r="F499" s="16" t="s">
        <v>1014</v>
      </c>
      <c r="G499" s="46">
        <f t="shared" si="29"/>
        <v>7</v>
      </c>
      <c r="H499" s="30">
        <v>7</v>
      </c>
      <c r="I499" s="31">
        <v>2</v>
      </c>
      <c r="J499" s="28">
        <f t="shared" si="30"/>
        <v>0</v>
      </c>
      <c r="K499" s="29">
        <f t="shared" si="31"/>
        <v>0</v>
      </c>
      <c r="L499" s="51">
        <v>0</v>
      </c>
      <c r="M499" s="2">
        <v>0</v>
      </c>
      <c r="N499" s="51">
        <v>0</v>
      </c>
      <c r="O499" s="29">
        <f t="shared" si="32"/>
        <v>0</v>
      </c>
      <c r="P499" s="44">
        <v>0</v>
      </c>
      <c r="Q499" s="2">
        <v>0</v>
      </c>
      <c r="R499" s="2">
        <v>0</v>
      </c>
      <c r="S499" s="2">
        <v>0</v>
      </c>
    </row>
    <row r="500" spans="1:19" customFormat="1" hidden="1" x14ac:dyDescent="0.2">
      <c r="A500" s="2">
        <v>87230</v>
      </c>
      <c r="B500" s="3"/>
      <c r="C500" s="3"/>
      <c r="D500" s="3" t="s">
        <v>38</v>
      </c>
      <c r="E500" s="3" t="s">
        <v>1015</v>
      </c>
      <c r="F500" s="16" t="s">
        <v>1016</v>
      </c>
      <c r="G500" s="46">
        <f t="shared" si="29"/>
        <v>0</v>
      </c>
      <c r="H500" s="30">
        <v>0</v>
      </c>
      <c r="I500" s="31">
        <v>0</v>
      </c>
      <c r="J500" s="28">
        <f t="shared" si="30"/>
        <v>0</v>
      </c>
      <c r="K500" s="29">
        <f t="shared" si="31"/>
        <v>0</v>
      </c>
      <c r="L500" s="51">
        <v>0</v>
      </c>
      <c r="M500" s="2">
        <v>0</v>
      </c>
      <c r="N500" s="51">
        <v>0</v>
      </c>
      <c r="O500" s="29">
        <f t="shared" si="32"/>
        <v>0</v>
      </c>
      <c r="P500" s="44">
        <v>0</v>
      </c>
      <c r="Q500" s="2">
        <v>0</v>
      </c>
      <c r="R500" s="2">
        <v>0</v>
      </c>
      <c r="S500" s="2">
        <v>0</v>
      </c>
    </row>
    <row r="501" spans="1:19" customFormat="1" x14ac:dyDescent="0.2">
      <c r="A501" s="2">
        <v>87240</v>
      </c>
      <c r="B501" s="3"/>
      <c r="C501" s="3"/>
      <c r="D501" s="94" t="s">
        <v>76</v>
      </c>
      <c r="E501" s="3" t="s">
        <v>1017</v>
      </c>
      <c r="F501" s="16" t="s">
        <v>1018</v>
      </c>
      <c r="G501" s="46">
        <f t="shared" si="29"/>
        <v>4</v>
      </c>
      <c r="H501" s="30">
        <v>1</v>
      </c>
      <c r="I501" s="31">
        <v>1</v>
      </c>
      <c r="J501" s="28">
        <f t="shared" si="30"/>
        <v>3</v>
      </c>
      <c r="K501" s="29">
        <f t="shared" si="31"/>
        <v>3</v>
      </c>
      <c r="L501" s="51">
        <v>0</v>
      </c>
      <c r="M501" s="2">
        <v>0</v>
      </c>
      <c r="N501" s="51">
        <v>3</v>
      </c>
      <c r="O501" s="29">
        <f t="shared" si="32"/>
        <v>3</v>
      </c>
      <c r="P501" s="44">
        <v>1</v>
      </c>
      <c r="Q501" s="2">
        <v>0</v>
      </c>
      <c r="R501" s="2">
        <v>1</v>
      </c>
      <c r="S501" s="2">
        <v>3</v>
      </c>
    </row>
    <row r="502" spans="1:19" customFormat="1" hidden="1" x14ac:dyDescent="0.2">
      <c r="A502" s="2">
        <v>87250</v>
      </c>
      <c r="B502" s="3"/>
      <c r="C502" s="3"/>
      <c r="D502" s="94" t="s">
        <v>96</v>
      </c>
      <c r="E502" s="3" t="s">
        <v>1019</v>
      </c>
      <c r="F502" s="16" t="s">
        <v>1020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38</v>
      </c>
      <c r="E503" s="3" t="s">
        <v>1021</v>
      </c>
      <c r="F503" s="16" t="s">
        <v>1022</v>
      </c>
      <c r="G503" s="46">
        <f t="shared" si="29"/>
        <v>8</v>
      </c>
      <c r="H503" s="30">
        <v>6</v>
      </c>
      <c r="I503" s="31">
        <v>1</v>
      </c>
      <c r="J503" s="28">
        <f t="shared" si="30"/>
        <v>2</v>
      </c>
      <c r="K503" s="29">
        <f t="shared" si="31"/>
        <v>3</v>
      </c>
      <c r="L503" s="51">
        <v>0</v>
      </c>
      <c r="M503" s="2">
        <v>0</v>
      </c>
      <c r="N503" s="51">
        <v>2</v>
      </c>
      <c r="O503" s="29">
        <f t="shared" si="32"/>
        <v>3</v>
      </c>
      <c r="P503" s="44">
        <v>0</v>
      </c>
      <c r="Q503" s="2">
        <v>3</v>
      </c>
      <c r="R503" s="2">
        <v>2</v>
      </c>
      <c r="S503" s="2">
        <v>0</v>
      </c>
    </row>
    <row r="504" spans="1:19" customFormat="1" x14ac:dyDescent="0.2">
      <c r="A504" s="2">
        <v>87280</v>
      </c>
      <c r="B504" s="3"/>
      <c r="C504" s="3"/>
      <c r="D504" s="3" t="s">
        <v>38</v>
      </c>
      <c r="E504" s="3" t="s">
        <v>1023</v>
      </c>
      <c r="F504" s="16" t="s">
        <v>1024</v>
      </c>
      <c r="G504" s="46">
        <f t="shared" si="29"/>
        <v>7</v>
      </c>
      <c r="H504" s="30">
        <v>7</v>
      </c>
      <c r="I504" s="31">
        <v>2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38</v>
      </c>
      <c r="E505" s="3" t="s">
        <v>1025</v>
      </c>
      <c r="F505" s="16" t="s">
        <v>1026</v>
      </c>
      <c r="G505" s="46">
        <f t="shared" si="29"/>
        <v>24</v>
      </c>
      <c r="H505" s="30">
        <v>18</v>
      </c>
      <c r="I505" s="31">
        <v>4</v>
      </c>
      <c r="J505" s="28">
        <f t="shared" si="30"/>
        <v>6</v>
      </c>
      <c r="K505" s="29">
        <f t="shared" si="31"/>
        <v>2</v>
      </c>
      <c r="L505" s="51">
        <v>0</v>
      </c>
      <c r="M505" s="2">
        <v>0</v>
      </c>
      <c r="N505" s="51">
        <v>6</v>
      </c>
      <c r="O505" s="29">
        <f t="shared" si="32"/>
        <v>2</v>
      </c>
      <c r="P505" s="44">
        <v>2</v>
      </c>
      <c r="Q505" s="2">
        <v>1</v>
      </c>
      <c r="R505" s="2">
        <v>0</v>
      </c>
      <c r="S505" s="2">
        <v>2</v>
      </c>
    </row>
    <row r="506" spans="1:19" customFormat="1" x14ac:dyDescent="0.2">
      <c r="A506" s="2">
        <v>87340</v>
      </c>
      <c r="B506" s="3"/>
      <c r="C506" s="3"/>
      <c r="D506" s="3" t="s">
        <v>38</v>
      </c>
      <c r="E506" s="3" t="s">
        <v>1027</v>
      </c>
      <c r="F506" s="16" t="s">
        <v>1028</v>
      </c>
      <c r="G506" s="46">
        <f t="shared" si="29"/>
        <v>3</v>
      </c>
      <c r="H506" s="30">
        <v>3</v>
      </c>
      <c r="I506" s="31">
        <v>1</v>
      </c>
      <c r="J506" s="28">
        <f t="shared" si="30"/>
        <v>0</v>
      </c>
      <c r="K506" s="29">
        <f t="shared" si="31"/>
        <v>0</v>
      </c>
      <c r="L506" s="51">
        <v>0</v>
      </c>
      <c r="M506" s="2">
        <v>0</v>
      </c>
      <c r="N506" s="51">
        <v>0</v>
      </c>
      <c r="O506" s="29">
        <f t="shared" si="32"/>
        <v>0</v>
      </c>
      <c r="P506" s="44">
        <v>0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87360</v>
      </c>
      <c r="B507" s="3"/>
      <c r="C507" s="3"/>
      <c r="D507" s="3" t="s">
        <v>0</v>
      </c>
      <c r="E507" s="3" t="s">
        <v>1029</v>
      </c>
      <c r="F507" s="16" t="s">
        <v>1030</v>
      </c>
      <c r="G507" s="46">
        <f t="shared" si="29"/>
        <v>1</v>
      </c>
      <c r="H507" s="30">
        <v>1</v>
      </c>
      <c r="I507" s="31">
        <v>1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38</v>
      </c>
      <c r="E508" s="3" t="s">
        <v>1031</v>
      </c>
      <c r="F508" s="16" t="s">
        <v>1032</v>
      </c>
      <c r="G508" s="46">
        <f t="shared" si="29"/>
        <v>8</v>
      </c>
      <c r="H508" s="30">
        <v>6</v>
      </c>
      <c r="I508" s="31">
        <v>1</v>
      </c>
      <c r="J508" s="28">
        <f t="shared" si="30"/>
        <v>2</v>
      </c>
      <c r="K508" s="29">
        <f t="shared" si="31"/>
        <v>1</v>
      </c>
      <c r="L508" s="51">
        <v>0</v>
      </c>
      <c r="M508" s="2">
        <v>0</v>
      </c>
      <c r="N508" s="51">
        <v>2</v>
      </c>
      <c r="O508" s="29">
        <f t="shared" si="32"/>
        <v>1</v>
      </c>
      <c r="P508" s="44">
        <v>1</v>
      </c>
      <c r="Q508" s="2">
        <v>1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38</v>
      </c>
      <c r="E509" s="3" t="s">
        <v>1033</v>
      </c>
      <c r="F509" s="16" t="s">
        <v>1034</v>
      </c>
      <c r="G509" s="46">
        <f t="shared" si="29"/>
        <v>2</v>
      </c>
      <c r="H509" s="30">
        <v>1</v>
      </c>
      <c r="I509" s="31">
        <v>1</v>
      </c>
      <c r="J509" s="28">
        <f t="shared" si="30"/>
        <v>1</v>
      </c>
      <c r="K509" s="29">
        <f t="shared" si="31"/>
        <v>1</v>
      </c>
      <c r="L509" s="51">
        <v>0</v>
      </c>
      <c r="M509" s="2">
        <v>0</v>
      </c>
      <c r="N509" s="51">
        <v>1</v>
      </c>
      <c r="O509" s="29">
        <f t="shared" si="32"/>
        <v>1</v>
      </c>
      <c r="P509" s="44">
        <v>0</v>
      </c>
      <c r="Q509" s="2">
        <v>0</v>
      </c>
      <c r="R509" s="2">
        <v>1</v>
      </c>
      <c r="S509" s="2">
        <v>0</v>
      </c>
    </row>
    <row r="510" spans="1:19" customFormat="1" hidden="1" x14ac:dyDescent="0.2">
      <c r="A510" s="2">
        <v>87410</v>
      </c>
      <c r="B510" s="3"/>
      <c r="C510" s="3"/>
      <c r="D510" s="94" t="s">
        <v>76</v>
      </c>
      <c r="E510" s="3" t="s">
        <v>1035</v>
      </c>
      <c r="F510" s="16" t="s">
        <v>1036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38</v>
      </c>
      <c r="E511" s="3" t="s">
        <v>1037</v>
      </c>
      <c r="F511" s="16" t="s">
        <v>1038</v>
      </c>
      <c r="G511" s="46">
        <f t="shared" si="29"/>
        <v>3</v>
      </c>
      <c r="H511" s="30">
        <v>3</v>
      </c>
      <c r="I511" s="31">
        <v>2</v>
      </c>
      <c r="J511" s="28">
        <f t="shared" si="30"/>
        <v>0</v>
      </c>
      <c r="K511" s="29">
        <f t="shared" si="31"/>
        <v>0</v>
      </c>
      <c r="L511" s="51">
        <v>0</v>
      </c>
      <c r="M511" s="2">
        <v>0</v>
      </c>
      <c r="N511" s="51">
        <v>0</v>
      </c>
      <c r="O511" s="29">
        <f t="shared" si="32"/>
        <v>0</v>
      </c>
      <c r="P511" s="44">
        <v>0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38</v>
      </c>
      <c r="E512" s="3" t="s">
        <v>1039</v>
      </c>
      <c r="F512" s="16" t="s">
        <v>1040</v>
      </c>
      <c r="G512" s="46">
        <f t="shared" si="29"/>
        <v>12</v>
      </c>
      <c r="H512" s="30">
        <v>10</v>
      </c>
      <c r="I512" s="31">
        <v>2</v>
      </c>
      <c r="J512" s="28">
        <f t="shared" si="30"/>
        <v>2</v>
      </c>
      <c r="K512" s="29">
        <f t="shared" si="31"/>
        <v>2</v>
      </c>
      <c r="L512" s="51">
        <v>0</v>
      </c>
      <c r="M512" s="2">
        <v>0</v>
      </c>
      <c r="N512" s="51">
        <v>2</v>
      </c>
      <c r="O512" s="29">
        <f t="shared" si="32"/>
        <v>2</v>
      </c>
      <c r="P512" s="44">
        <v>0</v>
      </c>
      <c r="Q512" s="2">
        <v>2</v>
      </c>
      <c r="R512" s="2">
        <v>0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38</v>
      </c>
      <c r="E513" s="3" t="s">
        <v>1041</v>
      </c>
      <c r="F513" s="16" t="s">
        <v>1042</v>
      </c>
      <c r="G513" s="46">
        <f t="shared" si="29"/>
        <v>3</v>
      </c>
      <c r="H513" s="30">
        <v>3</v>
      </c>
      <c r="I513" s="31">
        <v>1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38</v>
      </c>
      <c r="E514" s="3" t="s">
        <v>1043</v>
      </c>
      <c r="F514" s="16" t="s">
        <v>1044</v>
      </c>
      <c r="G514" s="46">
        <f t="shared" ref="G514:G577" si="33">SUM(H514, J514)</f>
        <v>3</v>
      </c>
      <c r="H514" s="30">
        <v>3</v>
      </c>
      <c r="I514" s="31">
        <v>1</v>
      </c>
      <c r="J514" s="28">
        <f t="shared" ref="J514:J577" si="34">L514+N514</f>
        <v>0</v>
      </c>
      <c r="K514" s="29">
        <f t="shared" ref="K514:K577" si="35">MAX(P514:S514, M514)</f>
        <v>0</v>
      </c>
      <c r="L514" s="51">
        <v>0</v>
      </c>
      <c r="M514" s="2">
        <v>0</v>
      </c>
      <c r="N514" s="51">
        <v>0</v>
      </c>
      <c r="O514" s="29">
        <f t="shared" si="32"/>
        <v>0</v>
      </c>
      <c r="P514" s="44">
        <v>0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38</v>
      </c>
      <c r="E515" s="3" t="s">
        <v>1045</v>
      </c>
      <c r="F515" s="16" t="s">
        <v>1046</v>
      </c>
      <c r="G515" s="46">
        <f t="shared" si="33"/>
        <v>3</v>
      </c>
      <c r="H515" s="30">
        <v>2</v>
      </c>
      <c r="I515" s="31">
        <v>1</v>
      </c>
      <c r="J515" s="28">
        <f t="shared" si="34"/>
        <v>1</v>
      </c>
      <c r="K515" s="29">
        <f t="shared" si="35"/>
        <v>1</v>
      </c>
      <c r="L515" s="51">
        <v>0</v>
      </c>
      <c r="M515" s="2">
        <v>0</v>
      </c>
      <c r="N515" s="51">
        <v>1</v>
      </c>
      <c r="O515" s="29">
        <f t="shared" si="32"/>
        <v>1</v>
      </c>
      <c r="P515" s="44">
        <v>1</v>
      </c>
      <c r="Q515" s="2">
        <v>0</v>
      </c>
      <c r="R515" s="2">
        <v>0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91</v>
      </c>
      <c r="E516" s="3" t="s">
        <v>1047</v>
      </c>
      <c r="F516" s="16" t="s">
        <v>1048</v>
      </c>
      <c r="G516" s="46">
        <f t="shared" si="33"/>
        <v>0</v>
      </c>
      <c r="H516" s="30">
        <v>0</v>
      </c>
      <c r="I516" s="31">
        <v>0</v>
      </c>
      <c r="J516" s="28">
        <f t="shared" si="34"/>
        <v>0</v>
      </c>
      <c r="K516" s="29">
        <f t="shared" si="35"/>
        <v>0</v>
      </c>
      <c r="L516" s="51">
        <v>0</v>
      </c>
      <c r="M516" s="2">
        <v>0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1049</v>
      </c>
      <c r="F517" s="16" t="s">
        <v>1050</v>
      </c>
      <c r="G517" s="46">
        <f t="shared" si="33"/>
        <v>6</v>
      </c>
      <c r="H517" s="30">
        <v>6</v>
      </c>
      <c r="I517" s="31">
        <v>2</v>
      </c>
      <c r="J517" s="28">
        <f t="shared" si="34"/>
        <v>0</v>
      </c>
      <c r="K517" s="29">
        <f t="shared" si="35"/>
        <v>0</v>
      </c>
      <c r="L517" s="51">
        <v>0</v>
      </c>
      <c r="M517" s="2">
        <v>0</v>
      </c>
      <c r="N517" s="51">
        <v>0</v>
      </c>
      <c r="O517" s="29">
        <f t="shared" si="32"/>
        <v>0</v>
      </c>
      <c r="P517" s="44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38</v>
      </c>
      <c r="E518" s="3" t="s">
        <v>1051</v>
      </c>
      <c r="F518" s="16" t="s">
        <v>1052</v>
      </c>
      <c r="G518" s="46">
        <f t="shared" si="33"/>
        <v>4</v>
      </c>
      <c r="H518" s="30">
        <v>4</v>
      </c>
      <c r="I518" s="31">
        <v>1</v>
      </c>
      <c r="J518" s="28">
        <f t="shared" si="34"/>
        <v>0</v>
      </c>
      <c r="K518" s="29">
        <f t="shared" si="35"/>
        <v>0</v>
      </c>
      <c r="L518" s="51">
        <v>0</v>
      </c>
      <c r="M518" s="2">
        <v>0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76</v>
      </c>
      <c r="E519" s="3" t="s">
        <v>1053</v>
      </c>
      <c r="F519" s="16" t="s">
        <v>1054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38</v>
      </c>
      <c r="E520" s="3" t="s">
        <v>1055</v>
      </c>
      <c r="F520" s="16" t="s">
        <v>1056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38</v>
      </c>
      <c r="E521" s="3" t="s">
        <v>1057</v>
      </c>
      <c r="F521" s="16" t="s">
        <v>1058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427</v>
      </c>
      <c r="C522" s="3" t="s">
        <v>427</v>
      </c>
      <c r="D522" s="3" t="s">
        <v>106</v>
      </c>
      <c r="E522" s="3" t="s">
        <v>2098</v>
      </c>
      <c r="F522" s="16" t="s">
        <v>2099</v>
      </c>
      <c r="G522" s="46">
        <f t="shared" si="33"/>
        <v>4</v>
      </c>
      <c r="H522" s="30">
        <v>4</v>
      </c>
      <c r="I522" s="31">
        <v>1</v>
      </c>
      <c r="J522" s="28">
        <f t="shared" si="34"/>
        <v>0</v>
      </c>
      <c r="K522" s="29">
        <f t="shared" si="35"/>
        <v>0</v>
      </c>
      <c r="L522" s="51">
        <v>0</v>
      </c>
      <c r="M522" s="2">
        <v>0</v>
      </c>
      <c r="N522" s="51">
        <v>0</v>
      </c>
      <c r="O522" s="29">
        <f t="shared" si="32"/>
        <v>0</v>
      </c>
      <c r="P522" s="44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1059</v>
      </c>
      <c r="F523" s="16" t="s">
        <v>1060</v>
      </c>
      <c r="G523" s="46">
        <f t="shared" si="33"/>
        <v>2</v>
      </c>
      <c r="H523" s="95">
        <v>1</v>
      </c>
      <c r="I523" s="96">
        <v>1</v>
      </c>
      <c r="J523" s="28">
        <f t="shared" si="34"/>
        <v>1</v>
      </c>
      <c r="K523" s="29">
        <f t="shared" si="35"/>
        <v>1</v>
      </c>
      <c r="L523" s="51">
        <v>0</v>
      </c>
      <c r="M523" s="2">
        <v>0</v>
      </c>
      <c r="N523" s="51">
        <v>1</v>
      </c>
      <c r="O523" s="29">
        <f t="shared" si="32"/>
        <v>1</v>
      </c>
      <c r="P523" s="44">
        <v>0</v>
      </c>
      <c r="Q523" s="2">
        <v>1</v>
      </c>
      <c r="R523" s="2">
        <v>0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38</v>
      </c>
      <c r="E524" s="3" t="s">
        <v>1061</v>
      </c>
      <c r="F524" s="16" t="s">
        <v>1062</v>
      </c>
      <c r="G524" s="46">
        <f t="shared" si="33"/>
        <v>16</v>
      </c>
      <c r="H524" s="30">
        <v>16</v>
      </c>
      <c r="I524" s="31">
        <v>1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38</v>
      </c>
      <c r="E525" s="3" t="s">
        <v>1063</v>
      </c>
      <c r="F525" s="16" t="s">
        <v>1064</v>
      </c>
      <c r="G525" s="46">
        <f t="shared" si="33"/>
        <v>6</v>
      </c>
      <c r="H525" s="30">
        <v>6</v>
      </c>
      <c r="I525" s="31">
        <v>1</v>
      </c>
      <c r="J525" s="28">
        <f t="shared" si="34"/>
        <v>0</v>
      </c>
      <c r="K525" s="29">
        <f t="shared" si="35"/>
        <v>0</v>
      </c>
      <c r="L525" s="51">
        <v>0</v>
      </c>
      <c r="M525" s="2">
        <v>0</v>
      </c>
      <c r="N525" s="51">
        <v>0</v>
      </c>
      <c r="O525" s="29">
        <f t="shared" si="32"/>
        <v>0</v>
      </c>
      <c r="P525" s="44">
        <v>0</v>
      </c>
      <c r="Q525" s="2">
        <v>0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91</v>
      </c>
      <c r="E526" s="3" t="s">
        <v>1065</v>
      </c>
      <c r="F526" s="16" t="s">
        <v>1066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76</v>
      </c>
      <c r="E527" s="3" t="s">
        <v>1067</v>
      </c>
      <c r="F527" s="16" t="s">
        <v>1068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38</v>
      </c>
      <c r="E528" s="3" t="s">
        <v>1069</v>
      </c>
      <c r="F528" s="16" t="s">
        <v>1070</v>
      </c>
      <c r="G528" s="46">
        <f t="shared" si="33"/>
        <v>25</v>
      </c>
      <c r="H528" s="30">
        <v>25</v>
      </c>
      <c r="I528" s="31">
        <v>4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96</v>
      </c>
      <c r="E529" s="3" t="s">
        <v>1071</v>
      </c>
      <c r="F529" s="16" t="s">
        <v>1072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45</v>
      </c>
      <c r="C530" s="3" t="s">
        <v>45</v>
      </c>
      <c r="D530" s="3"/>
      <c r="E530" s="3" t="s">
        <v>1073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38</v>
      </c>
      <c r="E531" s="3" t="s">
        <v>1074</v>
      </c>
      <c r="F531" s="16" t="s">
        <v>1075</v>
      </c>
      <c r="G531" s="46">
        <f t="shared" si="33"/>
        <v>14</v>
      </c>
      <c r="H531" s="30">
        <v>14</v>
      </c>
      <c r="I531" s="31">
        <v>1</v>
      </c>
      <c r="J531" s="28">
        <f t="shared" si="34"/>
        <v>0</v>
      </c>
      <c r="K531" s="29">
        <f t="shared" si="35"/>
        <v>0</v>
      </c>
      <c r="L531" s="51">
        <v>0</v>
      </c>
      <c r="M531" s="2">
        <v>0</v>
      </c>
      <c r="N531" s="51">
        <v>0</v>
      </c>
      <c r="O531" s="29">
        <f t="shared" si="32"/>
        <v>0</v>
      </c>
      <c r="P531" s="44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38</v>
      </c>
      <c r="E532" s="3" t="s">
        <v>1076</v>
      </c>
      <c r="F532" s="16" t="s">
        <v>1077</v>
      </c>
      <c r="G532" s="46">
        <f t="shared" si="33"/>
        <v>7</v>
      </c>
      <c r="H532" s="30">
        <v>2</v>
      </c>
      <c r="I532" s="31">
        <v>1</v>
      </c>
      <c r="J532" s="28">
        <f t="shared" si="34"/>
        <v>5</v>
      </c>
      <c r="K532" s="29">
        <f t="shared" si="35"/>
        <v>5</v>
      </c>
      <c r="L532" s="51">
        <v>0</v>
      </c>
      <c r="M532" s="2">
        <v>0</v>
      </c>
      <c r="N532" s="51">
        <v>5</v>
      </c>
      <c r="O532" s="29">
        <f t="shared" si="32"/>
        <v>5</v>
      </c>
      <c r="P532" s="44">
        <v>1</v>
      </c>
      <c r="Q532" s="2">
        <v>1</v>
      </c>
      <c r="R532" s="2">
        <v>3</v>
      </c>
      <c r="S532" s="2">
        <v>5</v>
      </c>
    </row>
    <row r="533" spans="1:19" customFormat="1" x14ac:dyDescent="0.2">
      <c r="A533" s="2">
        <v>87930</v>
      </c>
      <c r="B533" s="3"/>
      <c r="C533" s="3"/>
      <c r="D533" s="94" t="s">
        <v>76</v>
      </c>
      <c r="E533" s="3" t="s">
        <v>1078</v>
      </c>
      <c r="F533" s="16" t="s">
        <v>1079</v>
      </c>
      <c r="G533" s="46">
        <f t="shared" si="33"/>
        <v>19</v>
      </c>
      <c r="H533" s="30">
        <v>19</v>
      </c>
      <c r="I533" s="31">
        <v>2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96</v>
      </c>
      <c r="E534" s="3" t="s">
        <v>1080</v>
      </c>
      <c r="F534" s="16" t="s">
        <v>1081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38</v>
      </c>
      <c r="E535" s="3" t="s">
        <v>1082</v>
      </c>
      <c r="F535" s="16" t="s">
        <v>1083</v>
      </c>
      <c r="G535" s="46">
        <f t="shared" si="33"/>
        <v>13</v>
      </c>
      <c r="H535" s="30">
        <v>9</v>
      </c>
      <c r="I535" s="31">
        <v>1</v>
      </c>
      <c r="J535" s="28">
        <f t="shared" si="34"/>
        <v>4</v>
      </c>
      <c r="K535" s="29">
        <f t="shared" si="35"/>
        <v>7</v>
      </c>
      <c r="L535" s="51">
        <v>0</v>
      </c>
      <c r="M535" s="2">
        <v>0</v>
      </c>
      <c r="N535" s="51">
        <v>4</v>
      </c>
      <c r="O535" s="29">
        <f t="shared" si="32"/>
        <v>7</v>
      </c>
      <c r="P535" s="44">
        <v>4</v>
      </c>
      <c r="Q535" s="2">
        <v>1</v>
      </c>
      <c r="R535" s="2">
        <v>0</v>
      </c>
      <c r="S535" s="2">
        <v>7</v>
      </c>
    </row>
    <row r="536" spans="1:19" customFormat="1" hidden="1" x14ac:dyDescent="0.2">
      <c r="A536" s="2">
        <v>88040</v>
      </c>
      <c r="B536" s="3"/>
      <c r="C536" s="3"/>
      <c r="D536" s="94" t="s">
        <v>76</v>
      </c>
      <c r="E536" s="3" t="s">
        <v>1084</v>
      </c>
      <c r="F536" s="16" t="s">
        <v>1085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45</v>
      </c>
      <c r="C537" s="3" t="s">
        <v>45</v>
      </c>
      <c r="D537" s="3"/>
      <c r="E537" s="3" t="s">
        <v>1086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45</v>
      </c>
      <c r="C538" s="3" t="s">
        <v>45</v>
      </c>
      <c r="D538" s="3"/>
      <c r="E538" s="3" t="s">
        <v>1087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x14ac:dyDescent="0.2">
      <c r="A539" s="2">
        <v>88100</v>
      </c>
      <c r="B539" s="3"/>
      <c r="C539" s="3"/>
      <c r="D539" s="3" t="s">
        <v>0</v>
      </c>
      <c r="E539" s="3" t="s">
        <v>1088</v>
      </c>
      <c r="F539" s="16" t="s">
        <v>1089</v>
      </c>
      <c r="G539" s="46">
        <f t="shared" si="33"/>
        <v>3</v>
      </c>
      <c r="H539" s="30">
        <v>3</v>
      </c>
      <c r="I539" s="31">
        <v>1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1090</v>
      </c>
      <c r="F540" s="16" t="s">
        <v>1091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1092</v>
      </c>
      <c r="F541" s="16" t="s">
        <v>1093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91</v>
      </c>
      <c r="E542" s="3" t="s">
        <v>1094</v>
      </c>
      <c r="F542" s="16" t="s">
        <v>1095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91</v>
      </c>
      <c r="E543" s="3" t="s">
        <v>1096</v>
      </c>
      <c r="F543" s="16" t="s">
        <v>1097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38</v>
      </c>
      <c r="E544" s="3" t="s">
        <v>1098</v>
      </c>
      <c r="F544" s="16" t="s">
        <v>1099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1100</v>
      </c>
      <c r="F545" s="16" t="s">
        <v>1101</v>
      </c>
      <c r="G545" s="46">
        <f t="shared" si="33"/>
        <v>6</v>
      </c>
      <c r="H545" s="30">
        <v>6</v>
      </c>
      <c r="I545" s="31">
        <v>2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38</v>
      </c>
      <c r="E546" s="3" t="s">
        <v>1102</v>
      </c>
      <c r="F546" s="16" t="s">
        <v>1103</v>
      </c>
      <c r="G546" s="46">
        <f t="shared" si="33"/>
        <v>28</v>
      </c>
      <c r="H546" s="30">
        <v>28</v>
      </c>
      <c r="I546" s="31">
        <v>10</v>
      </c>
      <c r="J546" s="28">
        <f t="shared" si="34"/>
        <v>0</v>
      </c>
      <c r="K546" s="29">
        <f t="shared" si="35"/>
        <v>0</v>
      </c>
      <c r="L546" s="51">
        <v>0</v>
      </c>
      <c r="M546" s="2">
        <v>0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38</v>
      </c>
      <c r="E547" s="3" t="s">
        <v>1104</v>
      </c>
      <c r="F547" s="16" t="s">
        <v>1105</v>
      </c>
      <c r="G547" s="46">
        <f t="shared" si="33"/>
        <v>11</v>
      </c>
      <c r="H547" s="30">
        <v>10</v>
      </c>
      <c r="I547" s="31">
        <v>3</v>
      </c>
      <c r="J547" s="28">
        <f t="shared" si="34"/>
        <v>1</v>
      </c>
      <c r="K547" s="29">
        <f t="shared" si="35"/>
        <v>1</v>
      </c>
      <c r="L547" s="51">
        <v>0</v>
      </c>
      <c r="M547" s="2">
        <v>0</v>
      </c>
      <c r="N547" s="51">
        <v>1</v>
      </c>
      <c r="O547" s="29">
        <f t="shared" si="32"/>
        <v>1</v>
      </c>
      <c r="P547" s="44">
        <v>0</v>
      </c>
      <c r="Q547" s="2">
        <v>0</v>
      </c>
      <c r="R547" s="2">
        <v>0</v>
      </c>
      <c r="S547" s="2">
        <v>1</v>
      </c>
    </row>
    <row r="548" spans="1:19" customFormat="1" hidden="1" x14ac:dyDescent="0.2">
      <c r="A548" s="2">
        <v>88470</v>
      </c>
      <c r="B548" s="3"/>
      <c r="C548" s="3"/>
      <c r="D548" s="3" t="s">
        <v>711</v>
      </c>
      <c r="E548" s="3" t="s">
        <v>1106</v>
      </c>
      <c r="F548" s="16" t="s">
        <v>1107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76</v>
      </c>
      <c r="E549" s="3" t="s">
        <v>1108</v>
      </c>
      <c r="F549" s="16" t="s">
        <v>1109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38</v>
      </c>
      <c r="E550" s="3" t="s">
        <v>1110</v>
      </c>
      <c r="F550" s="16" t="s">
        <v>1111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1112</v>
      </c>
      <c r="F551" s="16" t="s">
        <v>1113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91</v>
      </c>
      <c r="E552" s="3" t="s">
        <v>1114</v>
      </c>
      <c r="F552" s="16" t="s">
        <v>1115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1116</v>
      </c>
      <c r="E553" s="3" t="s">
        <v>1117</v>
      </c>
      <c r="F553" s="16" t="s">
        <v>1118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38</v>
      </c>
      <c r="E554" s="3" t="s">
        <v>1119</v>
      </c>
      <c r="F554" s="16" t="s">
        <v>1120</v>
      </c>
      <c r="G554" s="46">
        <f t="shared" si="33"/>
        <v>2</v>
      </c>
      <c r="H554" s="30">
        <v>1</v>
      </c>
      <c r="I554" s="31">
        <v>1</v>
      </c>
      <c r="J554" s="28">
        <f t="shared" si="34"/>
        <v>1</v>
      </c>
      <c r="K554" s="29">
        <f t="shared" si="35"/>
        <v>1</v>
      </c>
      <c r="L554" s="51">
        <v>0</v>
      </c>
      <c r="M554" s="2">
        <v>0</v>
      </c>
      <c r="N554" s="51">
        <v>1</v>
      </c>
      <c r="O554" s="29">
        <f t="shared" si="36"/>
        <v>1</v>
      </c>
      <c r="P554" s="44">
        <v>0</v>
      </c>
      <c r="Q554" s="2">
        <v>1</v>
      </c>
      <c r="R554" s="2">
        <v>0</v>
      </c>
      <c r="S554" s="2">
        <v>0</v>
      </c>
    </row>
    <row r="555" spans="1:19" customFormat="1" x14ac:dyDescent="0.2">
      <c r="A555" s="2">
        <v>88630</v>
      </c>
      <c r="B555" s="3"/>
      <c r="C555" s="3"/>
      <c r="D555" s="3" t="s">
        <v>0</v>
      </c>
      <c r="E555" s="3" t="s">
        <v>1121</v>
      </c>
      <c r="F555" s="16" t="s">
        <v>1122</v>
      </c>
      <c r="G555" s="46">
        <f t="shared" si="33"/>
        <v>1</v>
      </c>
      <c r="H555" s="30">
        <v>0</v>
      </c>
      <c r="I555" s="31">
        <v>0</v>
      </c>
      <c r="J555" s="28">
        <f t="shared" si="34"/>
        <v>1</v>
      </c>
      <c r="K555" s="29">
        <f t="shared" si="35"/>
        <v>1</v>
      </c>
      <c r="L555" s="51">
        <v>0</v>
      </c>
      <c r="M555" s="2">
        <v>0</v>
      </c>
      <c r="N555" s="51">
        <v>1</v>
      </c>
      <c r="O555" s="29">
        <f t="shared" si="36"/>
        <v>1</v>
      </c>
      <c r="P555" s="44">
        <v>0</v>
      </c>
      <c r="Q555" s="2">
        <v>0</v>
      </c>
      <c r="R555" s="2">
        <v>0</v>
      </c>
      <c r="S555" s="2">
        <v>1</v>
      </c>
    </row>
    <row r="556" spans="1:19" x14ac:dyDescent="0.2">
      <c r="A556" s="2">
        <v>88660</v>
      </c>
      <c r="B556" s="3"/>
      <c r="C556" s="3"/>
      <c r="D556" s="3" t="s">
        <v>38</v>
      </c>
      <c r="E556" s="3" t="s">
        <v>1123</v>
      </c>
      <c r="F556" s="16" t="s">
        <v>1124</v>
      </c>
      <c r="G556" s="46">
        <f t="shared" si="33"/>
        <v>1</v>
      </c>
      <c r="H556" s="30">
        <v>0</v>
      </c>
      <c r="I556" s="31">
        <v>0</v>
      </c>
      <c r="J556" s="28">
        <f t="shared" si="34"/>
        <v>1</v>
      </c>
      <c r="K556" s="29">
        <f t="shared" si="35"/>
        <v>1</v>
      </c>
      <c r="L556" s="51">
        <v>0</v>
      </c>
      <c r="M556" s="2">
        <v>0</v>
      </c>
      <c r="N556" s="51">
        <v>1</v>
      </c>
      <c r="O556" s="29">
        <f t="shared" si="36"/>
        <v>1</v>
      </c>
      <c r="P556" s="44">
        <v>1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1125</v>
      </c>
      <c r="F557" s="16" t="s">
        <v>1126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1127</v>
      </c>
      <c r="F558" s="16" t="s">
        <v>1128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1129</v>
      </c>
      <c r="F559" s="16" t="s">
        <v>1130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38</v>
      </c>
      <c r="E560" s="3" t="s">
        <v>1131</v>
      </c>
      <c r="F560" s="16" t="s">
        <v>1132</v>
      </c>
      <c r="G560" s="46">
        <f t="shared" si="33"/>
        <v>6</v>
      </c>
      <c r="H560" s="30">
        <v>6</v>
      </c>
      <c r="I560" s="31">
        <v>1</v>
      </c>
      <c r="J560" s="28">
        <f t="shared" si="34"/>
        <v>0</v>
      </c>
      <c r="K560" s="29">
        <f t="shared" si="35"/>
        <v>0</v>
      </c>
      <c r="L560" s="51">
        <v>0</v>
      </c>
      <c r="M560" s="2">
        <v>0</v>
      </c>
      <c r="N560" s="51">
        <v>0</v>
      </c>
      <c r="O560" s="29">
        <f t="shared" si="36"/>
        <v>0</v>
      </c>
      <c r="P560" s="44">
        <v>0</v>
      </c>
      <c r="Q560" s="2">
        <v>0</v>
      </c>
      <c r="R560" s="2">
        <v>0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91</v>
      </c>
      <c r="E561" s="3" t="s">
        <v>1133</v>
      </c>
      <c r="F561" s="16" t="s">
        <v>1134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91</v>
      </c>
      <c r="E562" s="3" t="s">
        <v>1135</v>
      </c>
      <c r="F562" s="16" t="s">
        <v>1136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91</v>
      </c>
      <c r="E563" s="3" t="s">
        <v>1137</v>
      </c>
      <c r="F563" s="16" t="s">
        <v>1138</v>
      </c>
      <c r="G563" s="46">
        <f t="shared" si="33"/>
        <v>0</v>
      </c>
      <c r="H563" s="30">
        <v>0</v>
      </c>
      <c r="I563" s="31">
        <v>0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88900</v>
      </c>
      <c r="B564" s="3"/>
      <c r="C564" s="3"/>
      <c r="D564" s="94" t="s">
        <v>76</v>
      </c>
      <c r="E564" s="3" t="s">
        <v>1139</v>
      </c>
      <c r="F564" s="16" t="s">
        <v>1140</v>
      </c>
      <c r="G564" s="46">
        <f t="shared" si="33"/>
        <v>0</v>
      </c>
      <c r="H564" s="30">
        <v>0</v>
      </c>
      <c r="I564" s="31">
        <v>0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105</v>
      </c>
      <c r="C565" s="3" t="s">
        <v>105</v>
      </c>
      <c r="D565" s="3" t="s">
        <v>106</v>
      </c>
      <c r="E565" s="3" t="s">
        <v>1141</v>
      </c>
      <c r="F565" s="16" t="s">
        <v>1142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96</v>
      </c>
      <c r="E566" s="3" t="s">
        <v>1143</v>
      </c>
      <c r="F566" s="16" t="s">
        <v>1144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1145</v>
      </c>
      <c r="F567" s="16" t="s">
        <v>1146</v>
      </c>
      <c r="G567" s="46">
        <f t="shared" si="33"/>
        <v>0</v>
      </c>
      <c r="H567" s="30">
        <v>0</v>
      </c>
      <c r="I567" s="31">
        <v>0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38</v>
      </c>
      <c r="E568" s="3" t="s">
        <v>1147</v>
      </c>
      <c r="F568" s="16" t="s">
        <v>1148</v>
      </c>
      <c r="G568" s="46">
        <f t="shared" si="33"/>
        <v>17</v>
      </c>
      <c r="H568" s="30">
        <v>17</v>
      </c>
      <c r="I568" s="31">
        <v>4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38</v>
      </c>
      <c r="E569" s="3" t="s">
        <v>1149</v>
      </c>
      <c r="F569" s="16" t="s">
        <v>1150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38</v>
      </c>
      <c r="E570" s="3" t="s">
        <v>1151</v>
      </c>
      <c r="F570" s="16" t="s">
        <v>1152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96</v>
      </c>
      <c r="E571" s="3" t="s">
        <v>1153</v>
      </c>
      <c r="F571" s="16" t="s">
        <v>1154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89580</v>
      </c>
      <c r="B572" s="3"/>
      <c r="C572" s="3"/>
      <c r="D572" s="3" t="s">
        <v>38</v>
      </c>
      <c r="E572" s="3" t="s">
        <v>1155</v>
      </c>
      <c r="F572" s="16" t="s">
        <v>1156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hidden="1" x14ac:dyDescent="0.2">
      <c r="A573" s="2">
        <v>89650</v>
      </c>
      <c r="B573" s="3"/>
      <c r="C573" s="3"/>
      <c r="D573" s="3" t="s">
        <v>38</v>
      </c>
      <c r="E573" s="3" t="s">
        <v>1157</v>
      </c>
      <c r="F573" s="16" t="s">
        <v>1158</v>
      </c>
      <c r="G573" s="46">
        <f t="shared" si="33"/>
        <v>0</v>
      </c>
      <c r="H573" s="30">
        <v>0</v>
      </c>
      <c r="I573" s="31">
        <v>0</v>
      </c>
      <c r="J573" s="28">
        <f t="shared" si="34"/>
        <v>0</v>
      </c>
      <c r="K573" s="29">
        <f t="shared" si="35"/>
        <v>0</v>
      </c>
      <c r="L573" s="51">
        <v>0</v>
      </c>
      <c r="M573" s="2">
        <v>0</v>
      </c>
      <c r="N573" s="51">
        <v>0</v>
      </c>
      <c r="O573" s="29">
        <f t="shared" si="36"/>
        <v>0</v>
      </c>
      <c r="P573" s="44">
        <v>0</v>
      </c>
      <c r="Q573" s="2">
        <v>0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38</v>
      </c>
      <c r="E574" s="3" t="s">
        <v>1159</v>
      </c>
      <c r="F574" s="16" t="s">
        <v>1160</v>
      </c>
      <c r="G574" s="46">
        <f t="shared" si="33"/>
        <v>3</v>
      </c>
      <c r="H574" s="30">
        <v>3</v>
      </c>
      <c r="I574" s="31">
        <v>1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38</v>
      </c>
      <c r="E575" s="3" t="s">
        <v>1161</v>
      </c>
      <c r="F575" s="16" t="s">
        <v>1162</v>
      </c>
      <c r="G575" s="46">
        <f t="shared" si="33"/>
        <v>4</v>
      </c>
      <c r="H575" s="30">
        <v>0</v>
      </c>
      <c r="I575" s="31">
        <v>0</v>
      </c>
      <c r="J575" s="28">
        <f t="shared" si="34"/>
        <v>4</v>
      </c>
      <c r="K575" s="29">
        <f t="shared" si="35"/>
        <v>5</v>
      </c>
      <c r="L575" s="51">
        <v>0</v>
      </c>
      <c r="M575" s="2">
        <v>0</v>
      </c>
      <c r="N575" s="51">
        <v>4</v>
      </c>
      <c r="O575" s="29">
        <f t="shared" si="36"/>
        <v>5</v>
      </c>
      <c r="P575" s="44">
        <v>0</v>
      </c>
      <c r="Q575" s="2">
        <v>0</v>
      </c>
      <c r="R575" s="2">
        <v>0</v>
      </c>
      <c r="S575" s="2">
        <v>5</v>
      </c>
    </row>
    <row r="576" spans="1:19" customFormat="1" x14ac:dyDescent="0.2">
      <c r="A576" s="2">
        <v>89750</v>
      </c>
      <c r="B576" s="3"/>
      <c r="C576" s="3"/>
      <c r="D576" s="3" t="s">
        <v>38</v>
      </c>
      <c r="E576" s="3" t="s">
        <v>1163</v>
      </c>
      <c r="F576" s="16" t="s">
        <v>1164</v>
      </c>
      <c r="G576" s="46">
        <f t="shared" si="33"/>
        <v>7</v>
      </c>
      <c r="H576" s="30">
        <v>7</v>
      </c>
      <c r="I576" s="31">
        <v>2</v>
      </c>
      <c r="J576" s="28">
        <f t="shared" si="34"/>
        <v>0</v>
      </c>
      <c r="K576" s="29">
        <f t="shared" si="35"/>
        <v>0</v>
      </c>
      <c r="L576" s="51">
        <v>0</v>
      </c>
      <c r="M576" s="2">
        <v>0</v>
      </c>
      <c r="N576" s="51">
        <v>0</v>
      </c>
      <c r="O576" s="29">
        <f t="shared" si="36"/>
        <v>0</v>
      </c>
      <c r="P576" s="44">
        <v>0</v>
      </c>
      <c r="Q576" s="2">
        <v>0</v>
      </c>
      <c r="R576" s="2">
        <v>0</v>
      </c>
      <c r="S576" s="2">
        <v>0</v>
      </c>
    </row>
    <row r="577" spans="1:19" customFormat="1" x14ac:dyDescent="0.2">
      <c r="A577" s="2">
        <v>89840</v>
      </c>
      <c r="B577" s="3"/>
      <c r="C577" s="3"/>
      <c r="D577" s="3" t="s">
        <v>38</v>
      </c>
      <c r="E577" s="3" t="s">
        <v>1165</v>
      </c>
      <c r="F577" s="16" t="s">
        <v>1166</v>
      </c>
      <c r="G577" s="46">
        <f t="shared" si="33"/>
        <v>32</v>
      </c>
      <c r="H577" s="30">
        <v>32</v>
      </c>
      <c r="I577" s="31">
        <v>2</v>
      </c>
      <c r="J577" s="28">
        <f t="shared" si="34"/>
        <v>0</v>
      </c>
      <c r="K577" s="29">
        <f t="shared" si="35"/>
        <v>0</v>
      </c>
      <c r="L577" s="51">
        <v>0</v>
      </c>
      <c r="M577" s="2">
        <v>0</v>
      </c>
      <c r="N577" s="51">
        <v>0</v>
      </c>
      <c r="O577" s="29">
        <f t="shared" si="36"/>
        <v>0</v>
      </c>
      <c r="P577" s="44">
        <v>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38</v>
      </c>
      <c r="E578" s="3" t="s">
        <v>1167</v>
      </c>
      <c r="F578" s="16" t="s">
        <v>1168</v>
      </c>
      <c r="G578" s="46">
        <f t="shared" ref="G578:G641" si="37">SUM(H578, J578)</f>
        <v>25</v>
      </c>
      <c r="H578" s="30">
        <v>21</v>
      </c>
      <c r="I578" s="31">
        <v>3</v>
      </c>
      <c r="J578" s="28">
        <f t="shared" ref="J578:J641" si="38">L578+N578</f>
        <v>4</v>
      </c>
      <c r="K578" s="29">
        <f t="shared" ref="K578:K641" si="39">MAX(P578:S578, M578)</f>
        <v>2</v>
      </c>
      <c r="L578" s="51">
        <v>0</v>
      </c>
      <c r="M578" s="2">
        <v>0</v>
      </c>
      <c r="N578" s="51">
        <v>4</v>
      </c>
      <c r="O578" s="29">
        <f t="shared" si="36"/>
        <v>2</v>
      </c>
      <c r="P578" s="44">
        <v>0</v>
      </c>
      <c r="Q578" s="2">
        <v>1</v>
      </c>
      <c r="R578" s="2">
        <v>2</v>
      </c>
      <c r="S578" s="2">
        <v>1</v>
      </c>
    </row>
    <row r="579" spans="1:19" customFormat="1" x14ac:dyDescent="0.2">
      <c r="A579" s="2">
        <v>89950</v>
      </c>
      <c r="B579" s="3"/>
      <c r="C579" s="3"/>
      <c r="D579" s="3" t="s">
        <v>38</v>
      </c>
      <c r="E579" s="3" t="s">
        <v>1169</v>
      </c>
      <c r="F579" s="16" t="s">
        <v>1170</v>
      </c>
      <c r="G579" s="46">
        <f t="shared" si="37"/>
        <v>1</v>
      </c>
      <c r="H579" s="30">
        <v>0</v>
      </c>
      <c r="I579" s="31">
        <v>0</v>
      </c>
      <c r="J579" s="28">
        <f t="shared" si="38"/>
        <v>1</v>
      </c>
      <c r="K579" s="29">
        <f t="shared" si="39"/>
        <v>1</v>
      </c>
      <c r="L579" s="51">
        <v>0</v>
      </c>
      <c r="M579" s="2">
        <v>0</v>
      </c>
      <c r="N579" s="51">
        <v>1</v>
      </c>
      <c r="O579" s="29">
        <f t="shared" si="36"/>
        <v>1</v>
      </c>
      <c r="P579" s="44">
        <v>1</v>
      </c>
      <c r="Q579" s="2">
        <v>0</v>
      </c>
      <c r="R579" s="2">
        <v>0</v>
      </c>
      <c r="S579" s="2">
        <v>0</v>
      </c>
    </row>
    <row r="580" spans="1:19" customFormat="1" x14ac:dyDescent="0.2">
      <c r="A580" s="2">
        <v>89960</v>
      </c>
      <c r="B580" s="3"/>
      <c r="C580" s="3"/>
      <c r="D580" s="94" t="s">
        <v>76</v>
      </c>
      <c r="E580" s="3" t="s">
        <v>1171</v>
      </c>
      <c r="F580" s="16" t="s">
        <v>1172</v>
      </c>
      <c r="G580" s="46">
        <f t="shared" si="37"/>
        <v>1</v>
      </c>
      <c r="H580" s="30">
        <v>1</v>
      </c>
      <c r="I580" s="31">
        <v>1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x14ac:dyDescent="0.2">
      <c r="A581" s="2">
        <v>90020</v>
      </c>
      <c r="B581" s="3"/>
      <c r="C581" s="3"/>
      <c r="D581" s="3" t="s">
        <v>38</v>
      </c>
      <c r="E581" s="3" t="s">
        <v>1173</v>
      </c>
      <c r="F581" s="16" t="s">
        <v>1174</v>
      </c>
      <c r="G581" s="46">
        <f t="shared" si="37"/>
        <v>1</v>
      </c>
      <c r="H581" s="30">
        <v>1</v>
      </c>
      <c r="I581" s="31">
        <v>1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1175</v>
      </c>
      <c r="F582" s="16" t="s">
        <v>1176</v>
      </c>
      <c r="G582" s="46">
        <f t="shared" si="37"/>
        <v>0</v>
      </c>
      <c r="H582" s="30">
        <v>0</v>
      </c>
      <c r="I582" s="31">
        <v>0</v>
      </c>
      <c r="J582" s="28">
        <f t="shared" si="38"/>
        <v>0</v>
      </c>
      <c r="K582" s="29">
        <f t="shared" si="39"/>
        <v>0</v>
      </c>
      <c r="L582" s="51">
        <v>0</v>
      </c>
      <c r="M582" s="2">
        <v>0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38</v>
      </c>
      <c r="E583" s="3" t="s">
        <v>1177</v>
      </c>
      <c r="F583" s="16" t="s">
        <v>1178</v>
      </c>
      <c r="G583" s="46">
        <f t="shared" si="37"/>
        <v>38</v>
      </c>
      <c r="H583" s="30">
        <v>28</v>
      </c>
      <c r="I583" s="31">
        <v>3</v>
      </c>
      <c r="J583" s="28">
        <f t="shared" si="38"/>
        <v>10</v>
      </c>
      <c r="K583" s="29">
        <f t="shared" si="39"/>
        <v>15</v>
      </c>
      <c r="L583" s="51">
        <v>0</v>
      </c>
      <c r="M583" s="2">
        <v>0</v>
      </c>
      <c r="N583" s="51">
        <v>10</v>
      </c>
      <c r="O583" s="29">
        <f t="shared" si="36"/>
        <v>15</v>
      </c>
      <c r="P583" s="44">
        <v>2</v>
      </c>
      <c r="Q583" s="2">
        <v>2</v>
      </c>
      <c r="R583" s="2">
        <v>1</v>
      </c>
      <c r="S583" s="2">
        <v>15</v>
      </c>
    </row>
    <row r="584" spans="1:19" customFormat="1" x14ac:dyDescent="0.2">
      <c r="A584" s="2">
        <v>90160</v>
      </c>
      <c r="B584" s="3"/>
      <c r="C584" s="3"/>
      <c r="D584" s="3" t="s">
        <v>38</v>
      </c>
      <c r="E584" s="3" t="s">
        <v>1179</v>
      </c>
      <c r="F584" s="16" t="s">
        <v>1180</v>
      </c>
      <c r="G584" s="46">
        <f t="shared" si="37"/>
        <v>2</v>
      </c>
      <c r="H584" s="30">
        <v>2</v>
      </c>
      <c r="I584" s="31">
        <v>2</v>
      </c>
      <c r="J584" s="28">
        <f t="shared" si="38"/>
        <v>0</v>
      </c>
      <c r="K584" s="29">
        <f t="shared" si="39"/>
        <v>0</v>
      </c>
      <c r="L584" s="51">
        <v>0</v>
      </c>
      <c r="M584" s="2">
        <v>0</v>
      </c>
      <c r="N584" s="51">
        <v>0</v>
      </c>
      <c r="O584" s="29">
        <f t="shared" si="36"/>
        <v>0</v>
      </c>
      <c r="P584" s="44">
        <v>0</v>
      </c>
      <c r="Q584" s="2">
        <v>0</v>
      </c>
      <c r="R584" s="2">
        <v>0</v>
      </c>
      <c r="S584" s="2">
        <v>0</v>
      </c>
    </row>
    <row r="585" spans="1:19" customFormat="1" x14ac:dyDescent="0.2">
      <c r="A585" s="2">
        <v>90180</v>
      </c>
      <c r="B585" s="3"/>
      <c r="C585" s="3"/>
      <c r="D585" s="3" t="s">
        <v>38</v>
      </c>
      <c r="E585" s="3" t="s">
        <v>1181</v>
      </c>
      <c r="F585" s="16" t="s">
        <v>1182</v>
      </c>
      <c r="G585" s="46">
        <f t="shared" si="37"/>
        <v>3</v>
      </c>
      <c r="H585" s="30">
        <v>3</v>
      </c>
      <c r="I585" s="31">
        <v>1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38</v>
      </c>
      <c r="E586" s="3" t="s">
        <v>1183</v>
      </c>
      <c r="F586" s="16" t="s">
        <v>1184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711</v>
      </c>
      <c r="E587" s="3" t="s">
        <v>1185</v>
      </c>
      <c r="F587" s="16" t="s">
        <v>1186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76</v>
      </c>
      <c r="E588" s="3" t="s">
        <v>1187</v>
      </c>
      <c r="F588" s="16" t="s">
        <v>1188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x14ac:dyDescent="0.2">
      <c r="A589" s="2">
        <v>90390</v>
      </c>
      <c r="B589" s="3"/>
      <c r="C589" s="3"/>
      <c r="D589" s="94" t="s">
        <v>91</v>
      </c>
      <c r="E589" s="3" t="s">
        <v>1189</v>
      </c>
      <c r="F589" s="16" t="s">
        <v>1190</v>
      </c>
      <c r="G589" s="46">
        <f t="shared" si="37"/>
        <v>3</v>
      </c>
      <c r="H589" s="30">
        <v>3</v>
      </c>
      <c r="I589" s="31">
        <v>1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45</v>
      </c>
      <c r="C590" s="3" t="s">
        <v>45</v>
      </c>
      <c r="D590" s="3"/>
      <c r="E590" s="3" t="s">
        <v>1191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38</v>
      </c>
      <c r="E591" s="3" t="s">
        <v>1192</v>
      </c>
      <c r="F591" s="16" t="s">
        <v>1193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427</v>
      </c>
      <c r="C592" s="3" t="s">
        <v>427</v>
      </c>
      <c r="D592" s="3" t="s">
        <v>106</v>
      </c>
      <c r="E592" s="3" t="s">
        <v>1194</v>
      </c>
      <c r="F592" s="16" t="s">
        <v>1195</v>
      </c>
      <c r="G592" s="46">
        <f t="shared" si="37"/>
        <v>18</v>
      </c>
      <c r="H592" s="30">
        <v>14</v>
      </c>
      <c r="I592" s="31">
        <v>4</v>
      </c>
      <c r="J592" s="28">
        <f t="shared" si="38"/>
        <v>4</v>
      </c>
      <c r="K592" s="29">
        <f t="shared" si="39"/>
        <v>1</v>
      </c>
      <c r="L592" s="51">
        <v>0</v>
      </c>
      <c r="M592" s="2">
        <v>0</v>
      </c>
      <c r="N592" s="51">
        <v>4</v>
      </c>
      <c r="O592" s="29">
        <f t="shared" si="36"/>
        <v>1</v>
      </c>
      <c r="P592" s="44">
        <v>1</v>
      </c>
      <c r="Q592" s="2">
        <v>0</v>
      </c>
      <c r="R592" s="2">
        <v>1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38</v>
      </c>
      <c r="E593" s="3" t="s">
        <v>1196</v>
      </c>
      <c r="F593" s="16" t="s">
        <v>1197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x14ac:dyDescent="0.2">
      <c r="A594" s="2">
        <v>90490</v>
      </c>
      <c r="B594" s="3"/>
      <c r="C594" s="3"/>
      <c r="D594" s="3" t="s">
        <v>0</v>
      </c>
      <c r="E594" s="3" t="s">
        <v>1198</v>
      </c>
      <c r="F594" s="16" t="s">
        <v>1199</v>
      </c>
      <c r="G594" s="46">
        <f t="shared" si="37"/>
        <v>2</v>
      </c>
      <c r="H594" s="30">
        <v>2</v>
      </c>
      <c r="I594" s="31">
        <v>1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38</v>
      </c>
      <c r="E595" s="3" t="s">
        <v>1200</v>
      </c>
      <c r="F595" s="16" t="s">
        <v>1201</v>
      </c>
      <c r="G595" s="46">
        <f t="shared" si="37"/>
        <v>16</v>
      </c>
      <c r="H595" s="30">
        <v>16</v>
      </c>
      <c r="I595" s="31">
        <v>1</v>
      </c>
      <c r="J595" s="28">
        <f t="shared" si="38"/>
        <v>0</v>
      </c>
      <c r="K595" s="29">
        <f t="shared" si="39"/>
        <v>0</v>
      </c>
      <c r="L595" s="51">
        <v>0</v>
      </c>
      <c r="M595" s="2">
        <v>0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38</v>
      </c>
      <c r="E596" s="3" t="s">
        <v>1202</v>
      </c>
      <c r="F596" s="16" t="s">
        <v>1203</v>
      </c>
      <c r="G596" s="46">
        <f t="shared" si="37"/>
        <v>12</v>
      </c>
      <c r="H596" s="30">
        <v>12</v>
      </c>
      <c r="I596" s="31">
        <v>3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x14ac:dyDescent="0.2">
      <c r="A597" s="2">
        <v>90540</v>
      </c>
      <c r="B597" s="3"/>
      <c r="C597" s="3"/>
      <c r="D597" s="94" t="s">
        <v>76</v>
      </c>
      <c r="E597" s="3" t="s">
        <v>1204</v>
      </c>
      <c r="F597" s="16" t="s">
        <v>1205</v>
      </c>
      <c r="G597" s="46">
        <f t="shared" si="37"/>
        <v>12</v>
      </c>
      <c r="H597" s="30">
        <v>12</v>
      </c>
      <c r="I597" s="31">
        <v>2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38</v>
      </c>
      <c r="E598" s="3" t="s">
        <v>1206</v>
      </c>
      <c r="F598" s="16" t="s">
        <v>1207</v>
      </c>
      <c r="G598" s="46">
        <f t="shared" si="37"/>
        <v>77</v>
      </c>
      <c r="H598" s="30">
        <v>65</v>
      </c>
      <c r="I598" s="31">
        <v>6</v>
      </c>
      <c r="J598" s="28">
        <f t="shared" si="38"/>
        <v>12</v>
      </c>
      <c r="K598" s="29">
        <f t="shared" si="39"/>
        <v>3</v>
      </c>
      <c r="L598" s="51">
        <v>1</v>
      </c>
      <c r="M598" s="2">
        <v>1</v>
      </c>
      <c r="N598" s="51">
        <v>11</v>
      </c>
      <c r="O598" s="29">
        <f t="shared" si="36"/>
        <v>3</v>
      </c>
      <c r="P598" s="44">
        <v>0</v>
      </c>
      <c r="Q598" s="2">
        <v>1</v>
      </c>
      <c r="R598" s="2">
        <v>1</v>
      </c>
      <c r="S598" s="2">
        <v>3</v>
      </c>
    </row>
    <row r="599" spans="1:19" customFormat="1" x14ac:dyDescent="0.2">
      <c r="A599" s="2">
        <v>90590</v>
      </c>
      <c r="B599" s="3"/>
      <c r="C599" s="3"/>
      <c r="D599" s="3" t="s">
        <v>38</v>
      </c>
      <c r="E599" s="3" t="s">
        <v>1208</v>
      </c>
      <c r="F599" s="16" t="s">
        <v>1209</v>
      </c>
      <c r="G599" s="46">
        <f t="shared" si="37"/>
        <v>13</v>
      </c>
      <c r="H599" s="30">
        <v>13</v>
      </c>
      <c r="I599" s="31">
        <v>2</v>
      </c>
      <c r="J599" s="28">
        <f t="shared" si="38"/>
        <v>0</v>
      </c>
      <c r="K599" s="29">
        <f t="shared" si="39"/>
        <v>0</v>
      </c>
      <c r="L599" s="51">
        <v>0</v>
      </c>
      <c r="M599" s="2">
        <v>0</v>
      </c>
      <c r="N599" s="51">
        <v>0</v>
      </c>
      <c r="O599" s="29">
        <f t="shared" si="36"/>
        <v>0</v>
      </c>
      <c r="P599" s="44">
        <v>0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1210</v>
      </c>
      <c r="F600" s="16" t="s">
        <v>1211</v>
      </c>
      <c r="G600" s="46">
        <f t="shared" si="37"/>
        <v>0</v>
      </c>
      <c r="H600" s="30">
        <v>0</v>
      </c>
      <c r="I600" s="31">
        <v>0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38</v>
      </c>
      <c r="E601" s="3" t="s">
        <v>1212</v>
      </c>
      <c r="F601" s="16" t="s">
        <v>1213</v>
      </c>
      <c r="G601" s="46">
        <f t="shared" si="37"/>
        <v>6</v>
      </c>
      <c r="H601" s="30">
        <v>6</v>
      </c>
      <c r="I601" s="31">
        <v>2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45</v>
      </c>
      <c r="C602" s="3" t="s">
        <v>45</v>
      </c>
      <c r="D602" s="3"/>
      <c r="E602" s="3" t="s">
        <v>1214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45</v>
      </c>
      <c r="C603" s="3" t="s">
        <v>45</v>
      </c>
      <c r="D603" s="3"/>
      <c r="E603" s="3" t="s">
        <v>1215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1216</v>
      </c>
      <c r="F604" s="16" t="s">
        <v>1217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105</v>
      </c>
      <c r="C605" s="3" t="s">
        <v>105</v>
      </c>
      <c r="D605" s="3" t="s">
        <v>106</v>
      </c>
      <c r="E605" s="3" t="s">
        <v>1218</v>
      </c>
      <c r="F605" s="16" t="s">
        <v>1219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105</v>
      </c>
      <c r="C606" s="3" t="s">
        <v>105</v>
      </c>
      <c r="D606" s="3" t="s">
        <v>106</v>
      </c>
      <c r="E606" s="3" t="s">
        <v>1220</v>
      </c>
      <c r="F606" s="16" t="s">
        <v>1221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x14ac:dyDescent="0.2">
      <c r="A607" s="2">
        <v>90880</v>
      </c>
      <c r="B607" s="3" t="s">
        <v>105</v>
      </c>
      <c r="C607" s="3" t="s">
        <v>105</v>
      </c>
      <c r="D607" s="3" t="s">
        <v>106</v>
      </c>
      <c r="E607" s="3" t="s">
        <v>1222</v>
      </c>
      <c r="F607" s="16" t="s">
        <v>2102</v>
      </c>
      <c r="G607" s="46">
        <f t="shared" si="37"/>
        <v>1</v>
      </c>
      <c r="H607" s="30">
        <v>0</v>
      </c>
      <c r="I607" s="31">
        <v>0</v>
      </c>
      <c r="J607" s="28">
        <f t="shared" si="38"/>
        <v>1</v>
      </c>
      <c r="K607" s="29">
        <f t="shared" si="39"/>
        <v>1</v>
      </c>
      <c r="L607" s="51">
        <v>0</v>
      </c>
      <c r="M607" s="2">
        <v>0</v>
      </c>
      <c r="N607" s="51">
        <v>1</v>
      </c>
      <c r="O607" s="29">
        <f t="shared" si="36"/>
        <v>1</v>
      </c>
      <c r="P607" s="44">
        <v>1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38</v>
      </c>
      <c r="E608" s="3" t="s">
        <v>1223</v>
      </c>
      <c r="F608" s="16" t="s">
        <v>1224</v>
      </c>
      <c r="G608" s="46">
        <f t="shared" si="37"/>
        <v>6</v>
      </c>
      <c r="H608" s="30">
        <v>5</v>
      </c>
      <c r="I608" s="31">
        <v>2</v>
      </c>
      <c r="J608" s="28">
        <f t="shared" si="38"/>
        <v>1</v>
      </c>
      <c r="K608" s="29">
        <f t="shared" si="39"/>
        <v>1</v>
      </c>
      <c r="L608" s="51">
        <v>0</v>
      </c>
      <c r="M608" s="2">
        <v>0</v>
      </c>
      <c r="N608" s="51">
        <v>1</v>
      </c>
      <c r="O608" s="29">
        <f t="shared" si="36"/>
        <v>1</v>
      </c>
      <c r="P608" s="44">
        <v>0</v>
      </c>
      <c r="Q608" s="2">
        <v>0</v>
      </c>
      <c r="R608" s="2">
        <v>0</v>
      </c>
      <c r="S608" s="2">
        <v>1</v>
      </c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1225</v>
      </c>
      <c r="F609" s="16" t="s">
        <v>1226</v>
      </c>
      <c r="G609" s="46">
        <f t="shared" si="37"/>
        <v>0</v>
      </c>
      <c r="H609" s="30">
        <v>0</v>
      </c>
      <c r="I609" s="31">
        <v>0</v>
      </c>
      <c r="J609" s="28">
        <f t="shared" si="38"/>
        <v>0</v>
      </c>
      <c r="K609" s="29">
        <f t="shared" si="39"/>
        <v>0</v>
      </c>
      <c r="L609" s="51">
        <v>0</v>
      </c>
      <c r="M609" s="2">
        <v>0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38</v>
      </c>
      <c r="E610" s="3" t="s">
        <v>1227</v>
      </c>
      <c r="F610" s="16" t="s">
        <v>1228</v>
      </c>
      <c r="G610" s="46">
        <f t="shared" si="37"/>
        <v>7</v>
      </c>
      <c r="H610" s="30">
        <v>6</v>
      </c>
      <c r="I610" s="31">
        <v>1</v>
      </c>
      <c r="J610" s="28">
        <f t="shared" si="38"/>
        <v>1</v>
      </c>
      <c r="K610" s="29">
        <f t="shared" si="39"/>
        <v>1</v>
      </c>
      <c r="L610" s="51">
        <v>0</v>
      </c>
      <c r="M610" s="2">
        <v>0</v>
      </c>
      <c r="N610" s="51">
        <v>1</v>
      </c>
      <c r="O610" s="29">
        <f t="shared" si="36"/>
        <v>1</v>
      </c>
      <c r="P610" s="44">
        <v>0</v>
      </c>
      <c r="Q610" s="2">
        <v>0</v>
      </c>
      <c r="R610" s="2">
        <v>0</v>
      </c>
      <c r="S610" s="2">
        <v>1</v>
      </c>
    </row>
    <row r="611" spans="1:19" customFormat="1" hidden="1" x14ac:dyDescent="0.2">
      <c r="A611" s="2">
        <v>90970</v>
      </c>
      <c r="B611" s="3"/>
      <c r="C611" s="3"/>
      <c r="D611" s="3" t="s">
        <v>38</v>
      </c>
      <c r="E611" s="3" t="s">
        <v>1229</v>
      </c>
      <c r="F611" s="16" t="s">
        <v>1230</v>
      </c>
      <c r="G611" s="46">
        <f t="shared" si="37"/>
        <v>0</v>
      </c>
      <c r="H611" s="30">
        <v>0</v>
      </c>
      <c r="I611" s="31">
        <v>0</v>
      </c>
      <c r="J611" s="28">
        <f t="shared" si="38"/>
        <v>0</v>
      </c>
      <c r="K611" s="29">
        <f t="shared" si="39"/>
        <v>0</v>
      </c>
      <c r="L611" s="51">
        <v>0</v>
      </c>
      <c r="M611" s="2">
        <v>0</v>
      </c>
      <c r="N611" s="51">
        <v>0</v>
      </c>
      <c r="O611" s="29">
        <f t="shared" si="36"/>
        <v>0</v>
      </c>
      <c r="P611" s="44">
        <v>0</v>
      </c>
      <c r="Q611" s="2">
        <v>0</v>
      </c>
      <c r="R611" s="2">
        <v>0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1231</v>
      </c>
      <c r="F612" s="16" t="s">
        <v>1232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38</v>
      </c>
      <c r="E613" s="3" t="s">
        <v>1233</v>
      </c>
      <c r="F613" s="16" t="s">
        <v>1234</v>
      </c>
      <c r="G613" s="46">
        <f t="shared" si="37"/>
        <v>32</v>
      </c>
      <c r="H613" s="30">
        <v>27</v>
      </c>
      <c r="I613" s="31">
        <v>4</v>
      </c>
      <c r="J613" s="28">
        <f t="shared" si="38"/>
        <v>5</v>
      </c>
      <c r="K613" s="29">
        <f t="shared" si="39"/>
        <v>4</v>
      </c>
      <c r="L613" s="51">
        <v>0</v>
      </c>
      <c r="M613" s="2">
        <v>0</v>
      </c>
      <c r="N613" s="51">
        <v>5</v>
      </c>
      <c r="O613" s="29">
        <f t="shared" ref="O613:O676" si="40">MAX(P613:S613)</f>
        <v>4</v>
      </c>
      <c r="P613" s="44">
        <v>0</v>
      </c>
      <c r="Q613" s="2">
        <v>1</v>
      </c>
      <c r="R613" s="2">
        <v>3</v>
      </c>
      <c r="S613" s="2">
        <v>4</v>
      </c>
    </row>
    <row r="614" spans="1:19" customFormat="1" x14ac:dyDescent="0.2">
      <c r="A614" s="2">
        <v>91160</v>
      </c>
      <c r="B614" s="3"/>
      <c r="C614" s="3"/>
      <c r="D614" s="3" t="s">
        <v>38</v>
      </c>
      <c r="E614" s="3" t="s">
        <v>1235</v>
      </c>
      <c r="F614" s="16" t="s">
        <v>1236</v>
      </c>
      <c r="G614" s="46">
        <f t="shared" si="37"/>
        <v>1</v>
      </c>
      <c r="H614" s="30">
        <v>1</v>
      </c>
      <c r="I614" s="31">
        <v>1</v>
      </c>
      <c r="J614" s="28">
        <f t="shared" si="38"/>
        <v>0</v>
      </c>
      <c r="K614" s="29">
        <f t="shared" si="39"/>
        <v>0</v>
      </c>
      <c r="L614" s="51">
        <v>0</v>
      </c>
      <c r="M614" s="2">
        <v>0</v>
      </c>
      <c r="N614" s="51">
        <v>0</v>
      </c>
      <c r="O614" s="29">
        <f t="shared" si="40"/>
        <v>0</v>
      </c>
      <c r="P614" s="44">
        <v>0</v>
      </c>
      <c r="Q614" s="2">
        <v>0</v>
      </c>
      <c r="R614" s="2">
        <v>0</v>
      </c>
      <c r="S614" s="2">
        <v>0</v>
      </c>
    </row>
    <row r="615" spans="1:19" customFormat="1" x14ac:dyDescent="0.2">
      <c r="A615" s="2">
        <v>91170</v>
      </c>
      <c r="B615" s="3"/>
      <c r="C615" s="3"/>
      <c r="D615" s="3" t="s">
        <v>0</v>
      </c>
      <c r="E615" s="3" t="s">
        <v>1237</v>
      </c>
      <c r="F615" s="16" t="s">
        <v>1238</v>
      </c>
      <c r="G615" s="46">
        <f t="shared" si="37"/>
        <v>5</v>
      </c>
      <c r="H615" s="30">
        <v>3</v>
      </c>
      <c r="I615" s="31">
        <v>1</v>
      </c>
      <c r="J615" s="28">
        <f t="shared" si="38"/>
        <v>2</v>
      </c>
      <c r="K615" s="29">
        <f t="shared" si="39"/>
        <v>1</v>
      </c>
      <c r="L615" s="51">
        <v>0</v>
      </c>
      <c r="M615" s="2">
        <v>0</v>
      </c>
      <c r="N615" s="51">
        <v>2</v>
      </c>
      <c r="O615" s="29">
        <f t="shared" si="40"/>
        <v>1</v>
      </c>
      <c r="P615" s="44">
        <v>0</v>
      </c>
      <c r="Q615" s="2">
        <v>0</v>
      </c>
      <c r="R615" s="2">
        <v>0</v>
      </c>
      <c r="S615" s="2">
        <v>1</v>
      </c>
    </row>
    <row r="616" spans="1:19" customFormat="1" x14ac:dyDescent="0.2">
      <c r="A616" s="2">
        <v>91180</v>
      </c>
      <c r="B616" s="3"/>
      <c r="C616" s="3"/>
      <c r="D616" s="3" t="s">
        <v>38</v>
      </c>
      <c r="E616" s="3" t="s">
        <v>1239</v>
      </c>
      <c r="F616" s="16" t="s">
        <v>1240</v>
      </c>
      <c r="G616" s="46">
        <f t="shared" si="37"/>
        <v>26</v>
      </c>
      <c r="H616" s="30">
        <v>22</v>
      </c>
      <c r="I616" s="98">
        <v>7</v>
      </c>
      <c r="J616" s="28">
        <f t="shared" si="38"/>
        <v>4</v>
      </c>
      <c r="K616" s="29">
        <f t="shared" si="39"/>
        <v>7</v>
      </c>
      <c r="L616" s="51">
        <v>0</v>
      </c>
      <c r="M616" s="2">
        <v>0</v>
      </c>
      <c r="N616" s="51">
        <v>4</v>
      </c>
      <c r="O616" s="29">
        <f t="shared" si="40"/>
        <v>7</v>
      </c>
      <c r="P616" s="44">
        <v>7</v>
      </c>
      <c r="Q616" s="2">
        <v>0</v>
      </c>
      <c r="R616" s="2">
        <v>0</v>
      </c>
      <c r="S616" s="2">
        <v>2</v>
      </c>
    </row>
    <row r="617" spans="1:19" customFormat="1" x14ac:dyDescent="0.2">
      <c r="A617" s="2">
        <v>91220</v>
      </c>
      <c r="B617" s="3"/>
      <c r="C617" s="3"/>
      <c r="D617" s="3" t="s">
        <v>38</v>
      </c>
      <c r="E617" s="3" t="s">
        <v>1241</v>
      </c>
      <c r="F617" s="16" t="s">
        <v>1242</v>
      </c>
      <c r="G617" s="46">
        <f t="shared" si="37"/>
        <v>1</v>
      </c>
      <c r="H617" s="30">
        <v>1</v>
      </c>
      <c r="I617" s="31">
        <v>1</v>
      </c>
      <c r="J617" s="28">
        <f t="shared" si="38"/>
        <v>0</v>
      </c>
      <c r="K617" s="29">
        <f t="shared" si="39"/>
        <v>0</v>
      </c>
      <c r="L617" s="51">
        <v>0</v>
      </c>
      <c r="M617" s="2">
        <v>0</v>
      </c>
      <c r="N617" s="51">
        <v>0</v>
      </c>
      <c r="O617" s="29">
        <f t="shared" si="40"/>
        <v>0</v>
      </c>
      <c r="P617" s="44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541</v>
      </c>
      <c r="E618" s="3" t="s">
        <v>1243</v>
      </c>
      <c r="F618" s="16" t="s">
        <v>2106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105</v>
      </c>
      <c r="C619" s="3" t="s">
        <v>105</v>
      </c>
      <c r="D619" s="3" t="s">
        <v>106</v>
      </c>
      <c r="E619" s="3" t="s">
        <v>1244</v>
      </c>
      <c r="F619" s="16" t="s">
        <v>1245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x14ac:dyDescent="0.2">
      <c r="A620" s="2">
        <v>91420</v>
      </c>
      <c r="B620" s="3" t="s">
        <v>105</v>
      </c>
      <c r="C620" s="3" t="s">
        <v>105</v>
      </c>
      <c r="D620" s="3" t="s">
        <v>106</v>
      </c>
      <c r="E620" s="3" t="s">
        <v>1246</v>
      </c>
      <c r="F620" s="16" t="s">
        <v>2103</v>
      </c>
      <c r="G620" s="46">
        <f t="shared" si="37"/>
        <v>1</v>
      </c>
      <c r="H620" s="30">
        <v>0</v>
      </c>
      <c r="I620" s="31">
        <v>0</v>
      </c>
      <c r="J620" s="28">
        <f t="shared" si="38"/>
        <v>1</v>
      </c>
      <c r="K620" s="29">
        <f t="shared" si="39"/>
        <v>1</v>
      </c>
      <c r="L620" s="51">
        <v>0</v>
      </c>
      <c r="M620" s="2">
        <v>0</v>
      </c>
      <c r="N620" s="51">
        <v>1</v>
      </c>
      <c r="O620" s="29">
        <f t="shared" si="40"/>
        <v>1</v>
      </c>
      <c r="P620" s="44">
        <v>1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1247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91690</v>
      </c>
      <c r="B622" s="3"/>
      <c r="C622" s="3"/>
      <c r="D622" s="3" t="s">
        <v>38</v>
      </c>
      <c r="E622" s="3" t="s">
        <v>1248</v>
      </c>
      <c r="F622" s="16" t="s">
        <v>1249</v>
      </c>
      <c r="G622" s="46">
        <f t="shared" si="37"/>
        <v>0</v>
      </c>
      <c r="H622" s="30">
        <v>0</v>
      </c>
      <c r="I622" s="31">
        <v>0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45</v>
      </c>
      <c r="C623" s="3" t="s">
        <v>45</v>
      </c>
      <c r="D623" s="3"/>
      <c r="E623" s="3" t="s">
        <v>1250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45</v>
      </c>
      <c r="C624" s="3" t="s">
        <v>45</v>
      </c>
      <c r="D624" s="3"/>
      <c r="E624" s="3" t="s">
        <v>1251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1252</v>
      </c>
      <c r="F625" s="16" t="s">
        <v>1253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1254</v>
      </c>
      <c r="F626" s="16" t="s">
        <v>1255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114</v>
      </c>
      <c r="E627" s="3" t="s">
        <v>1256</v>
      </c>
      <c r="F627" s="16" t="s">
        <v>1257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1258</v>
      </c>
      <c r="F628" s="16" t="s">
        <v>1259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91</v>
      </c>
      <c r="E629" s="3" t="s">
        <v>1260</v>
      </c>
      <c r="F629" s="16" t="s">
        <v>1261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38</v>
      </c>
      <c r="E630" s="3" t="s">
        <v>1262</v>
      </c>
      <c r="F630" s="16" t="s">
        <v>1263</v>
      </c>
      <c r="G630" s="46">
        <f t="shared" si="37"/>
        <v>1</v>
      </c>
      <c r="H630" s="30">
        <v>1</v>
      </c>
      <c r="I630" s="31">
        <v>1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96</v>
      </c>
      <c r="E631" s="3" t="s">
        <v>1264</v>
      </c>
      <c r="F631" s="16" t="s">
        <v>1265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1266</v>
      </c>
      <c r="F632" s="16" t="s">
        <v>1267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145</v>
      </c>
      <c r="E633" s="3" t="s">
        <v>1268</v>
      </c>
      <c r="F633" s="16" t="s">
        <v>1269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91</v>
      </c>
      <c r="E634" s="3" t="s">
        <v>1270</v>
      </c>
      <c r="F634" s="16" t="s">
        <v>1271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114</v>
      </c>
      <c r="E635" s="3" t="s">
        <v>1272</v>
      </c>
      <c r="F635" s="16" t="s">
        <v>1273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1274</v>
      </c>
      <c r="F636" s="16" t="s">
        <v>1275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193</v>
      </c>
      <c r="E637" s="3" t="s">
        <v>1276</v>
      </c>
      <c r="F637" s="16" t="s">
        <v>1277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38</v>
      </c>
      <c r="E638" s="3" t="s">
        <v>1278</v>
      </c>
      <c r="F638" s="16" t="s">
        <v>1279</v>
      </c>
      <c r="G638" s="46">
        <f t="shared" si="37"/>
        <v>3</v>
      </c>
      <c r="H638" s="30">
        <v>3</v>
      </c>
      <c r="I638" s="31">
        <v>1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45</v>
      </c>
      <c r="C639" s="3" t="s">
        <v>45</v>
      </c>
      <c r="D639" s="94" t="s">
        <v>208</v>
      </c>
      <c r="E639" s="3" t="s">
        <v>1280</v>
      </c>
      <c r="F639" s="16" t="s">
        <v>1281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1282</v>
      </c>
      <c r="F640" s="16" t="s">
        <v>1283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38</v>
      </c>
      <c r="E641" s="3" t="s">
        <v>1284</v>
      </c>
      <c r="F641" s="16" t="s">
        <v>1285</v>
      </c>
      <c r="G641" s="46">
        <f t="shared" si="37"/>
        <v>1</v>
      </c>
      <c r="H641" s="30">
        <v>1</v>
      </c>
      <c r="I641" s="31">
        <v>1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92340</v>
      </c>
      <c r="B642" s="3"/>
      <c r="C642" s="3"/>
      <c r="D642" s="3" t="s">
        <v>0</v>
      </c>
      <c r="E642" s="3" t="s">
        <v>1286</v>
      </c>
      <c r="F642" s="16" t="s">
        <v>1287</v>
      </c>
      <c r="G642" s="46">
        <f t="shared" ref="G642:G705" si="41">SUM(H642, J642)</f>
        <v>1</v>
      </c>
      <c r="H642" s="30">
        <v>1</v>
      </c>
      <c r="I642" s="31">
        <v>1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92400</v>
      </c>
      <c r="B643" s="3"/>
      <c r="C643" s="3"/>
      <c r="D643" s="3" t="s">
        <v>38</v>
      </c>
      <c r="E643" s="3" t="s">
        <v>1288</v>
      </c>
      <c r="F643" s="16" t="s">
        <v>1289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76</v>
      </c>
      <c r="E644" s="3" t="s">
        <v>1290</v>
      </c>
      <c r="F644" s="16" t="s">
        <v>1291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38</v>
      </c>
      <c r="E645" s="3" t="s">
        <v>1292</v>
      </c>
      <c r="F645" s="16" t="s">
        <v>1293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427</v>
      </c>
      <c r="C646" s="3" t="s">
        <v>427</v>
      </c>
      <c r="D646" s="3" t="s">
        <v>106</v>
      </c>
      <c r="E646" s="3" t="s">
        <v>1294</v>
      </c>
      <c r="F646" s="16" t="s">
        <v>1295</v>
      </c>
      <c r="G646" s="46">
        <f t="shared" si="41"/>
        <v>11</v>
      </c>
      <c r="H646" s="30">
        <v>7</v>
      </c>
      <c r="I646" s="31">
        <v>3</v>
      </c>
      <c r="J646" s="28">
        <f t="shared" si="42"/>
        <v>4</v>
      </c>
      <c r="K646" s="29">
        <f t="shared" si="43"/>
        <v>1</v>
      </c>
      <c r="L646" s="51">
        <v>0</v>
      </c>
      <c r="M646" s="2">
        <v>0</v>
      </c>
      <c r="N646" s="51">
        <v>4</v>
      </c>
      <c r="O646" s="29">
        <f t="shared" si="40"/>
        <v>1</v>
      </c>
      <c r="P646" s="44">
        <v>0</v>
      </c>
      <c r="Q646" s="2">
        <v>0</v>
      </c>
      <c r="R646" s="2">
        <v>1</v>
      </c>
      <c r="S646" s="2">
        <v>1</v>
      </c>
    </row>
    <row r="647" spans="1:19" customFormat="1" hidden="1" x14ac:dyDescent="0.2">
      <c r="A647" s="2">
        <v>93080</v>
      </c>
      <c r="B647" s="3"/>
      <c r="C647" s="3"/>
      <c r="D647" s="3" t="s">
        <v>38</v>
      </c>
      <c r="E647" s="3" t="s">
        <v>1296</v>
      </c>
      <c r="F647" s="16" t="s">
        <v>1297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76</v>
      </c>
      <c r="E648" s="3" t="s">
        <v>1298</v>
      </c>
      <c r="F648" s="16" t="s">
        <v>1299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208</v>
      </c>
      <c r="E649" s="3" t="s">
        <v>1300</v>
      </c>
      <c r="F649" s="16" t="s">
        <v>1301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38</v>
      </c>
      <c r="E650" s="3" t="s">
        <v>1302</v>
      </c>
      <c r="F650" s="16" t="s">
        <v>1303</v>
      </c>
      <c r="G650" s="46">
        <f t="shared" si="41"/>
        <v>5</v>
      </c>
      <c r="H650" s="30">
        <v>4</v>
      </c>
      <c r="I650" s="31">
        <v>1</v>
      </c>
      <c r="J650" s="28">
        <f t="shared" si="42"/>
        <v>1</v>
      </c>
      <c r="K650" s="29">
        <f t="shared" si="43"/>
        <v>1</v>
      </c>
      <c r="L650" s="51">
        <v>0</v>
      </c>
      <c r="M650" s="2">
        <v>0</v>
      </c>
      <c r="N650" s="51">
        <v>1</v>
      </c>
      <c r="O650" s="29">
        <f t="shared" si="40"/>
        <v>1</v>
      </c>
      <c r="P650" s="44">
        <v>0</v>
      </c>
      <c r="Q650" s="2">
        <v>0</v>
      </c>
      <c r="R650" s="2">
        <v>1</v>
      </c>
      <c r="S650" s="2">
        <v>0</v>
      </c>
    </row>
    <row r="651" spans="1:19" customFormat="1" x14ac:dyDescent="0.2">
      <c r="A651" s="2">
        <v>93200</v>
      </c>
      <c r="B651" s="3"/>
      <c r="C651" s="3"/>
      <c r="D651" s="3" t="s">
        <v>38</v>
      </c>
      <c r="E651" s="3" t="s">
        <v>1304</v>
      </c>
      <c r="F651" s="16" t="s">
        <v>1305</v>
      </c>
      <c r="G651" s="46">
        <f t="shared" si="41"/>
        <v>4</v>
      </c>
      <c r="H651" s="30">
        <v>4</v>
      </c>
      <c r="I651" s="31">
        <v>1</v>
      </c>
      <c r="J651" s="28">
        <f t="shared" si="42"/>
        <v>0</v>
      </c>
      <c r="K651" s="29">
        <f t="shared" si="43"/>
        <v>0</v>
      </c>
      <c r="L651" s="51">
        <v>0</v>
      </c>
      <c r="M651" s="2">
        <v>0</v>
      </c>
      <c r="N651" s="51">
        <v>0</v>
      </c>
      <c r="O651" s="29">
        <f t="shared" si="40"/>
        <v>0</v>
      </c>
      <c r="P651" s="44">
        <v>0</v>
      </c>
      <c r="Q651" s="2">
        <v>0</v>
      </c>
      <c r="R651" s="2">
        <v>0</v>
      </c>
      <c r="S651" s="2">
        <v>0</v>
      </c>
    </row>
    <row r="652" spans="1:19" hidden="1" x14ac:dyDescent="0.2">
      <c r="A652" s="2">
        <v>93230</v>
      </c>
      <c r="B652" s="3"/>
      <c r="C652" s="3"/>
      <c r="D652" s="3" t="s">
        <v>38</v>
      </c>
      <c r="E652" s="3" t="s">
        <v>1306</v>
      </c>
      <c r="F652" s="16" t="s">
        <v>1307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208</v>
      </c>
      <c r="E653" s="3" t="s">
        <v>1308</v>
      </c>
      <c r="F653" s="16" t="s">
        <v>1309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1310</v>
      </c>
      <c r="F654" s="16" t="s">
        <v>1311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1312</v>
      </c>
      <c r="F655" s="16" t="s">
        <v>1313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105</v>
      </c>
      <c r="C656" s="3" t="s">
        <v>105</v>
      </c>
      <c r="D656" s="3" t="s">
        <v>106</v>
      </c>
      <c r="E656" s="3" t="s">
        <v>1314</v>
      </c>
      <c r="F656" s="16" t="s">
        <v>1315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93640</v>
      </c>
      <c r="B657" s="3"/>
      <c r="C657" s="3"/>
      <c r="D657" s="3" t="s">
        <v>38</v>
      </c>
      <c r="E657" s="3" t="s">
        <v>1316</v>
      </c>
      <c r="F657" s="16" t="s">
        <v>1317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208</v>
      </c>
      <c r="E658" s="3" t="s">
        <v>1318</v>
      </c>
      <c r="F658" s="16" t="s">
        <v>1319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105</v>
      </c>
      <c r="C659" s="3" t="s">
        <v>105</v>
      </c>
      <c r="D659" s="3" t="s">
        <v>106</v>
      </c>
      <c r="E659" s="3" t="s">
        <v>1320</v>
      </c>
      <c r="F659" s="16" t="s">
        <v>1321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105</v>
      </c>
      <c r="C660" s="3" t="s">
        <v>105</v>
      </c>
      <c r="D660" s="3" t="s">
        <v>106</v>
      </c>
      <c r="E660" s="3" t="s">
        <v>1322</v>
      </c>
      <c r="F660" s="16" t="s">
        <v>1323</v>
      </c>
      <c r="G660" s="46">
        <f t="shared" si="41"/>
        <v>1</v>
      </c>
      <c r="H660" s="30">
        <v>0</v>
      </c>
      <c r="I660" s="31">
        <v>0</v>
      </c>
      <c r="J660" s="28">
        <f t="shared" si="42"/>
        <v>1</v>
      </c>
      <c r="K660" s="29">
        <f t="shared" si="43"/>
        <v>1</v>
      </c>
      <c r="L660" s="51">
        <v>0</v>
      </c>
      <c r="M660" s="2">
        <v>0</v>
      </c>
      <c r="N660" s="51">
        <v>1</v>
      </c>
      <c r="O660" s="29">
        <f t="shared" si="40"/>
        <v>1</v>
      </c>
      <c r="P660" s="44">
        <v>1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38</v>
      </c>
      <c r="E661" s="3" t="s">
        <v>1324</v>
      </c>
      <c r="F661" s="16" t="s">
        <v>1325</v>
      </c>
      <c r="G661" s="46">
        <f t="shared" si="41"/>
        <v>2</v>
      </c>
      <c r="H661" s="30">
        <v>2</v>
      </c>
      <c r="I661" s="31">
        <v>1</v>
      </c>
      <c r="J661" s="28">
        <f t="shared" si="42"/>
        <v>0</v>
      </c>
      <c r="K661" s="29">
        <f t="shared" si="43"/>
        <v>0</v>
      </c>
      <c r="L661" s="51">
        <v>0</v>
      </c>
      <c r="M661" s="2">
        <v>0</v>
      </c>
      <c r="N661" s="51">
        <v>0</v>
      </c>
      <c r="O661" s="29">
        <f t="shared" si="40"/>
        <v>0</v>
      </c>
      <c r="P661" s="44">
        <v>0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38</v>
      </c>
      <c r="E662" s="3" t="s">
        <v>1326</v>
      </c>
      <c r="F662" s="16" t="s">
        <v>1327</v>
      </c>
      <c r="G662" s="46">
        <f t="shared" si="41"/>
        <v>5</v>
      </c>
      <c r="H662" s="30">
        <v>3</v>
      </c>
      <c r="I662" s="31">
        <v>1</v>
      </c>
      <c r="J662" s="28">
        <f t="shared" si="42"/>
        <v>2</v>
      </c>
      <c r="K662" s="29">
        <f t="shared" si="43"/>
        <v>1</v>
      </c>
      <c r="L662" s="51">
        <v>0</v>
      </c>
      <c r="M662" s="2">
        <v>0</v>
      </c>
      <c r="N662" s="51">
        <v>2</v>
      </c>
      <c r="O662" s="29">
        <f t="shared" si="40"/>
        <v>1</v>
      </c>
      <c r="P662" s="44">
        <v>1</v>
      </c>
      <c r="Q662" s="2">
        <v>0</v>
      </c>
      <c r="R662" s="2">
        <v>0</v>
      </c>
      <c r="S662" s="2">
        <v>1</v>
      </c>
    </row>
    <row r="663" spans="1:19" customFormat="1" hidden="1" x14ac:dyDescent="0.2">
      <c r="A663" s="2">
        <v>94050</v>
      </c>
      <c r="B663" s="3"/>
      <c r="C663" s="3"/>
      <c r="D663" s="94" t="s">
        <v>208</v>
      </c>
      <c r="E663" s="3" t="s">
        <v>1328</v>
      </c>
      <c r="F663" s="16" t="s">
        <v>1329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1330</v>
      </c>
      <c r="E664" s="3" t="s">
        <v>1331</v>
      </c>
      <c r="F664" s="16" t="s">
        <v>1332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38</v>
      </c>
      <c r="E665" s="3" t="s">
        <v>1333</v>
      </c>
      <c r="F665" s="16" t="s">
        <v>1334</v>
      </c>
      <c r="G665" s="46">
        <f t="shared" si="41"/>
        <v>4</v>
      </c>
      <c r="H665" s="30">
        <v>4</v>
      </c>
      <c r="I665" s="31">
        <v>3</v>
      </c>
      <c r="J665" s="28">
        <f t="shared" si="42"/>
        <v>0</v>
      </c>
      <c r="K665" s="29">
        <f t="shared" si="43"/>
        <v>0</v>
      </c>
      <c r="L665" s="51">
        <v>0</v>
      </c>
      <c r="M665" s="2">
        <v>0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45</v>
      </c>
      <c r="C666" s="3" t="s">
        <v>45</v>
      </c>
      <c r="D666" s="3"/>
      <c r="E666" s="3" t="s">
        <v>1335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1336</v>
      </c>
      <c r="F667" s="16" t="s">
        <v>1337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1338</v>
      </c>
      <c r="F668" s="16" t="s">
        <v>1339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1340</v>
      </c>
      <c r="F669" s="16" t="s">
        <v>1341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1342</v>
      </c>
      <c r="F670" s="16" t="s">
        <v>1343</v>
      </c>
      <c r="G670" s="46">
        <f t="shared" si="41"/>
        <v>8</v>
      </c>
      <c r="H670" s="30">
        <v>8</v>
      </c>
      <c r="I670" s="31">
        <v>1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1344</v>
      </c>
      <c r="F671" s="16" t="s">
        <v>1345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38</v>
      </c>
      <c r="E672" s="3" t="s">
        <v>1346</v>
      </c>
      <c r="F672" s="16" t="s">
        <v>1347</v>
      </c>
      <c r="G672" s="46">
        <f t="shared" si="41"/>
        <v>26</v>
      </c>
      <c r="H672" s="30">
        <v>24</v>
      </c>
      <c r="I672" s="31">
        <v>6</v>
      </c>
      <c r="J672" s="28">
        <f t="shared" si="42"/>
        <v>2</v>
      </c>
      <c r="K672" s="29">
        <f t="shared" si="43"/>
        <v>1</v>
      </c>
      <c r="L672" s="51">
        <v>0</v>
      </c>
      <c r="M672" s="2">
        <v>0</v>
      </c>
      <c r="N672" s="51">
        <v>2</v>
      </c>
      <c r="O672" s="29">
        <f t="shared" si="40"/>
        <v>1</v>
      </c>
      <c r="P672" s="44">
        <v>0</v>
      </c>
      <c r="Q672" s="2">
        <v>1</v>
      </c>
      <c r="R672" s="2">
        <v>0</v>
      </c>
      <c r="S672" s="2">
        <v>1</v>
      </c>
    </row>
    <row r="673" spans="1:19" customFormat="1" x14ac:dyDescent="0.2">
      <c r="A673" s="2">
        <v>94500</v>
      </c>
      <c r="B673" s="3"/>
      <c r="C673" s="3"/>
      <c r="D673" s="3" t="s">
        <v>38</v>
      </c>
      <c r="E673" s="3" t="s">
        <v>1348</v>
      </c>
      <c r="F673" s="16" t="s">
        <v>1349</v>
      </c>
      <c r="G673" s="46">
        <f t="shared" si="41"/>
        <v>2</v>
      </c>
      <c r="H673" s="30">
        <v>0</v>
      </c>
      <c r="I673" s="31">
        <v>0</v>
      </c>
      <c r="J673" s="28">
        <f t="shared" si="42"/>
        <v>2</v>
      </c>
      <c r="K673" s="29">
        <f t="shared" si="43"/>
        <v>1</v>
      </c>
      <c r="L673" s="51">
        <v>0</v>
      </c>
      <c r="M673" s="2">
        <v>0</v>
      </c>
      <c r="N673" s="51">
        <v>2</v>
      </c>
      <c r="O673" s="29">
        <f t="shared" si="40"/>
        <v>1</v>
      </c>
      <c r="P673" s="44">
        <v>1</v>
      </c>
      <c r="Q673" s="2">
        <v>0</v>
      </c>
      <c r="R673" s="2">
        <v>1</v>
      </c>
      <c r="S673" s="2">
        <v>0</v>
      </c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1350</v>
      </c>
      <c r="F674" s="16" t="s">
        <v>1351</v>
      </c>
      <c r="G674" s="46">
        <f t="shared" si="41"/>
        <v>0</v>
      </c>
      <c r="H674" s="30">
        <v>0</v>
      </c>
      <c r="I674" s="31">
        <v>0</v>
      </c>
      <c r="J674" s="28">
        <f t="shared" si="42"/>
        <v>0</v>
      </c>
      <c r="K674" s="29">
        <f t="shared" si="43"/>
        <v>0</v>
      </c>
      <c r="L674" s="51">
        <v>0</v>
      </c>
      <c r="M674" s="2">
        <v>0</v>
      </c>
      <c r="N674" s="51">
        <v>0</v>
      </c>
      <c r="O674" s="29">
        <f t="shared" si="40"/>
        <v>0</v>
      </c>
      <c r="P674" s="44">
        <v>0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94530</v>
      </c>
      <c r="B675" s="3"/>
      <c r="C675" s="3"/>
      <c r="D675" s="3" t="s">
        <v>38</v>
      </c>
      <c r="E675" s="3" t="s">
        <v>1352</v>
      </c>
      <c r="F675" s="16" t="s">
        <v>1353</v>
      </c>
      <c r="G675" s="46">
        <f t="shared" si="41"/>
        <v>0</v>
      </c>
      <c r="H675" s="30">
        <v>0</v>
      </c>
      <c r="I675" s="31">
        <v>0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38</v>
      </c>
      <c r="E676" s="3" t="s">
        <v>1354</v>
      </c>
      <c r="F676" s="16" t="s">
        <v>1355</v>
      </c>
      <c r="G676" s="46">
        <f t="shared" si="41"/>
        <v>31</v>
      </c>
      <c r="H676" s="30">
        <v>29</v>
      </c>
      <c r="I676" s="31">
        <v>5</v>
      </c>
      <c r="J676" s="28">
        <f t="shared" si="42"/>
        <v>2</v>
      </c>
      <c r="K676" s="29">
        <f t="shared" si="43"/>
        <v>1</v>
      </c>
      <c r="L676" s="51">
        <v>0</v>
      </c>
      <c r="M676" s="2">
        <v>0</v>
      </c>
      <c r="N676" s="51">
        <v>2</v>
      </c>
      <c r="O676" s="29">
        <f t="shared" si="40"/>
        <v>1</v>
      </c>
      <c r="P676" s="44">
        <v>1</v>
      </c>
      <c r="Q676" s="2">
        <v>0</v>
      </c>
      <c r="R676" s="2">
        <v>1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38</v>
      </c>
      <c r="E677" s="3" t="s">
        <v>1356</v>
      </c>
      <c r="F677" s="16" t="s">
        <v>1357</v>
      </c>
      <c r="G677" s="46">
        <f t="shared" si="41"/>
        <v>7</v>
      </c>
      <c r="H677" s="30">
        <v>3</v>
      </c>
      <c r="I677" s="31">
        <v>4</v>
      </c>
      <c r="J677" s="28">
        <f t="shared" si="42"/>
        <v>4</v>
      </c>
      <c r="K677" s="29">
        <f t="shared" si="43"/>
        <v>5</v>
      </c>
      <c r="L677" s="51">
        <v>0</v>
      </c>
      <c r="M677" s="2">
        <v>0</v>
      </c>
      <c r="N677" s="51">
        <v>4</v>
      </c>
      <c r="O677" s="29">
        <f t="shared" ref="O677:O740" si="44">MAX(P677:S677)</f>
        <v>5</v>
      </c>
      <c r="P677" s="44">
        <v>2</v>
      </c>
      <c r="Q677" s="2">
        <v>5</v>
      </c>
      <c r="R677" s="2">
        <v>2</v>
      </c>
      <c r="S677" s="2">
        <v>4</v>
      </c>
    </row>
    <row r="678" spans="1:19" customFormat="1" hidden="1" x14ac:dyDescent="0.2">
      <c r="A678" s="2">
        <v>94580</v>
      </c>
      <c r="B678" s="3"/>
      <c r="C678" s="3"/>
      <c r="D678" s="3" t="s">
        <v>38</v>
      </c>
      <c r="E678" s="3" t="s">
        <v>1358</v>
      </c>
      <c r="F678" s="16" t="s">
        <v>1359</v>
      </c>
      <c r="G678" s="46">
        <f t="shared" si="41"/>
        <v>0</v>
      </c>
      <c r="H678" s="30">
        <v>0</v>
      </c>
      <c r="I678" s="31">
        <v>0</v>
      </c>
      <c r="J678" s="28">
        <f t="shared" si="42"/>
        <v>0</v>
      </c>
      <c r="K678" s="29">
        <f t="shared" si="43"/>
        <v>0</v>
      </c>
      <c r="L678" s="51">
        <v>0</v>
      </c>
      <c r="M678" s="2">
        <v>0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x14ac:dyDescent="0.2">
      <c r="A679" s="2">
        <v>94600</v>
      </c>
      <c r="B679" s="3" t="s">
        <v>105</v>
      </c>
      <c r="C679" s="3" t="s">
        <v>105</v>
      </c>
      <c r="D679" s="3" t="s">
        <v>106</v>
      </c>
      <c r="E679" s="3" t="s">
        <v>1360</v>
      </c>
      <c r="F679" s="16" t="s">
        <v>1361</v>
      </c>
      <c r="G679" s="46">
        <f t="shared" si="41"/>
        <v>2</v>
      </c>
      <c r="H679" s="30">
        <v>0</v>
      </c>
      <c r="I679" s="31">
        <v>0</v>
      </c>
      <c r="J679" s="28">
        <f t="shared" si="42"/>
        <v>2</v>
      </c>
      <c r="K679" s="29">
        <f t="shared" si="43"/>
        <v>2</v>
      </c>
      <c r="L679" s="51">
        <v>0</v>
      </c>
      <c r="M679" s="2">
        <v>0</v>
      </c>
      <c r="N679" s="51">
        <v>2</v>
      </c>
      <c r="O679" s="29">
        <f t="shared" si="44"/>
        <v>2</v>
      </c>
      <c r="P679" s="44">
        <v>2</v>
      </c>
      <c r="Q679" s="2">
        <v>0</v>
      </c>
      <c r="R679" s="2">
        <v>2</v>
      </c>
      <c r="S679" s="2">
        <v>0</v>
      </c>
    </row>
    <row r="680" spans="1:19" hidden="1" x14ac:dyDescent="0.2">
      <c r="A680" s="2">
        <v>94620</v>
      </c>
      <c r="B680" s="3" t="s">
        <v>105</v>
      </c>
      <c r="C680" s="3" t="s">
        <v>105</v>
      </c>
      <c r="D680" s="3" t="s">
        <v>106</v>
      </c>
      <c r="E680" s="3" t="s">
        <v>1362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1363</v>
      </c>
      <c r="F681" s="16" t="s">
        <v>1364</v>
      </c>
      <c r="G681" s="46">
        <f t="shared" si="41"/>
        <v>9</v>
      </c>
      <c r="H681" s="30">
        <v>8</v>
      </c>
      <c r="I681" s="31">
        <v>2</v>
      </c>
      <c r="J681" s="28">
        <f t="shared" si="42"/>
        <v>1</v>
      </c>
      <c r="K681" s="29">
        <f t="shared" si="43"/>
        <v>1</v>
      </c>
      <c r="L681" s="51">
        <v>0</v>
      </c>
      <c r="M681" s="2">
        <v>0</v>
      </c>
      <c r="N681" s="51">
        <v>1</v>
      </c>
      <c r="O681" s="29">
        <f t="shared" si="44"/>
        <v>1</v>
      </c>
      <c r="P681" s="44">
        <v>0</v>
      </c>
      <c r="Q681" s="2">
        <v>0</v>
      </c>
      <c r="R681" s="2">
        <v>0</v>
      </c>
      <c r="S681" s="2">
        <v>1</v>
      </c>
    </row>
    <row r="682" spans="1:19" customFormat="1" hidden="1" x14ac:dyDescent="0.2">
      <c r="A682" s="2">
        <v>94740</v>
      </c>
      <c r="B682" s="3"/>
      <c r="C682" s="3"/>
      <c r="D682" s="94" t="s">
        <v>76</v>
      </c>
      <c r="E682" s="3" t="s">
        <v>1365</v>
      </c>
      <c r="F682" s="16" t="s">
        <v>1366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96</v>
      </c>
      <c r="E683" s="3" t="s">
        <v>1367</v>
      </c>
      <c r="F683" s="16" t="s">
        <v>1368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hidden="1" x14ac:dyDescent="0.2">
      <c r="A684" s="2">
        <v>94810</v>
      </c>
      <c r="B684" s="3"/>
      <c r="C684" s="3"/>
      <c r="D684" s="3" t="s">
        <v>38</v>
      </c>
      <c r="E684" s="3" t="s">
        <v>1369</v>
      </c>
      <c r="F684" s="16" t="s">
        <v>1370</v>
      </c>
      <c r="G684" s="46">
        <f t="shared" si="41"/>
        <v>0</v>
      </c>
      <c r="H684" s="30">
        <v>0</v>
      </c>
      <c r="I684" s="31">
        <v>0</v>
      </c>
      <c r="J684" s="28">
        <f t="shared" si="42"/>
        <v>0</v>
      </c>
      <c r="K684" s="29">
        <f t="shared" si="43"/>
        <v>0</v>
      </c>
      <c r="L684" s="51">
        <v>0</v>
      </c>
      <c r="M684" s="2">
        <v>0</v>
      </c>
      <c r="N684" s="51">
        <v>0</v>
      </c>
      <c r="O684" s="29">
        <f t="shared" si="44"/>
        <v>0</v>
      </c>
      <c r="P684" s="44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38</v>
      </c>
      <c r="E685" s="3" t="s">
        <v>1371</v>
      </c>
      <c r="F685" s="16" t="s">
        <v>1372</v>
      </c>
      <c r="G685" s="46">
        <f t="shared" si="41"/>
        <v>13</v>
      </c>
      <c r="H685" s="30">
        <v>11</v>
      </c>
      <c r="I685" s="31">
        <v>3</v>
      </c>
      <c r="J685" s="28">
        <f t="shared" si="42"/>
        <v>2</v>
      </c>
      <c r="K685" s="29">
        <f t="shared" si="43"/>
        <v>2</v>
      </c>
      <c r="L685" s="51">
        <v>0</v>
      </c>
      <c r="M685" s="2">
        <v>0</v>
      </c>
      <c r="N685" s="51">
        <v>2</v>
      </c>
      <c r="O685" s="29">
        <f t="shared" si="44"/>
        <v>2</v>
      </c>
      <c r="P685" s="44">
        <v>0</v>
      </c>
      <c r="Q685" s="2">
        <v>1</v>
      </c>
      <c r="R685" s="2">
        <v>2</v>
      </c>
      <c r="S685" s="2">
        <v>0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1373</v>
      </c>
      <c r="F686" s="16" t="s">
        <v>1374</v>
      </c>
      <c r="G686" s="46">
        <f t="shared" si="41"/>
        <v>2</v>
      </c>
      <c r="H686" s="30">
        <v>2</v>
      </c>
      <c r="I686" s="31">
        <v>1</v>
      </c>
      <c r="J686" s="28">
        <f t="shared" si="42"/>
        <v>0</v>
      </c>
      <c r="K686" s="29">
        <f t="shared" si="43"/>
        <v>0</v>
      </c>
      <c r="L686" s="51">
        <v>0</v>
      </c>
      <c r="M686" s="2">
        <v>0</v>
      </c>
      <c r="N686" s="51">
        <v>0</v>
      </c>
      <c r="O686" s="29">
        <f t="shared" si="44"/>
        <v>0</v>
      </c>
      <c r="P686" s="44">
        <v>0</v>
      </c>
      <c r="Q686" s="2">
        <v>0</v>
      </c>
      <c r="R686" s="2">
        <v>0</v>
      </c>
      <c r="S686" s="2">
        <v>0</v>
      </c>
    </row>
    <row r="687" spans="1:19" customFormat="1" hidden="1" x14ac:dyDescent="0.2">
      <c r="A687" s="2">
        <v>94920</v>
      </c>
      <c r="B687" s="3"/>
      <c r="C687" s="3"/>
      <c r="D687" s="3" t="s">
        <v>38</v>
      </c>
      <c r="E687" s="3" t="s">
        <v>1375</v>
      </c>
      <c r="F687" s="16" t="s">
        <v>1376</v>
      </c>
      <c r="G687" s="46">
        <f t="shared" si="41"/>
        <v>0</v>
      </c>
      <c r="H687" s="30">
        <v>0</v>
      </c>
      <c r="I687" s="31">
        <v>0</v>
      </c>
      <c r="J687" s="28">
        <f t="shared" si="42"/>
        <v>0</v>
      </c>
      <c r="K687" s="29">
        <f t="shared" si="43"/>
        <v>0</v>
      </c>
      <c r="L687" s="51">
        <v>0</v>
      </c>
      <c r="M687" s="2">
        <v>0</v>
      </c>
      <c r="N687" s="51">
        <v>0</v>
      </c>
      <c r="O687" s="29">
        <f t="shared" si="44"/>
        <v>0</v>
      </c>
      <c r="P687" s="44">
        <v>0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94930</v>
      </c>
      <c r="B688" s="3" t="s">
        <v>45</v>
      </c>
      <c r="C688" s="3" t="s">
        <v>45</v>
      </c>
      <c r="D688" s="3"/>
      <c r="E688" s="3" t="s">
        <v>1377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38</v>
      </c>
      <c r="E689" s="3" t="s">
        <v>1378</v>
      </c>
      <c r="F689" s="16" t="s">
        <v>1379</v>
      </c>
      <c r="G689" s="46">
        <f t="shared" si="41"/>
        <v>2</v>
      </c>
      <c r="H689" s="30">
        <v>1</v>
      </c>
      <c r="I689" s="31">
        <v>1</v>
      </c>
      <c r="J689" s="28">
        <f t="shared" si="42"/>
        <v>1</v>
      </c>
      <c r="K689" s="29">
        <f t="shared" si="43"/>
        <v>1</v>
      </c>
      <c r="L689" s="51">
        <v>0</v>
      </c>
      <c r="M689" s="2">
        <v>0</v>
      </c>
      <c r="N689" s="51">
        <v>1</v>
      </c>
      <c r="O689" s="29">
        <f t="shared" si="44"/>
        <v>1</v>
      </c>
      <c r="P689" s="44">
        <v>0</v>
      </c>
      <c r="Q689" s="2">
        <v>0</v>
      </c>
      <c r="R689" s="2">
        <v>1</v>
      </c>
      <c r="S689" s="2">
        <v>0</v>
      </c>
    </row>
    <row r="690" spans="1:19" customFormat="1" hidden="1" x14ac:dyDescent="0.2">
      <c r="A690" s="2">
        <v>94970</v>
      </c>
      <c r="B690" s="3" t="s">
        <v>45</v>
      </c>
      <c r="C690" s="3" t="s">
        <v>45</v>
      </c>
      <c r="D690" s="3"/>
      <c r="E690" s="3" t="s">
        <v>1380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38</v>
      </c>
      <c r="E691" s="3" t="s">
        <v>1381</v>
      </c>
      <c r="F691" s="16" t="s">
        <v>1382</v>
      </c>
      <c r="G691" s="46">
        <f t="shared" si="41"/>
        <v>8</v>
      </c>
      <c r="H691" s="30">
        <v>5</v>
      </c>
      <c r="I691" s="31">
        <v>1</v>
      </c>
      <c r="J691" s="28">
        <f t="shared" si="42"/>
        <v>3</v>
      </c>
      <c r="K691" s="29">
        <f t="shared" si="43"/>
        <v>2</v>
      </c>
      <c r="L691" s="51">
        <v>0</v>
      </c>
      <c r="M691" s="2">
        <v>0</v>
      </c>
      <c r="N691" s="51">
        <v>3</v>
      </c>
      <c r="O691" s="29">
        <f t="shared" si="44"/>
        <v>2</v>
      </c>
      <c r="P691" s="44">
        <v>0</v>
      </c>
      <c r="Q691" s="2">
        <v>1</v>
      </c>
      <c r="R691" s="2">
        <v>2</v>
      </c>
      <c r="S691" s="2">
        <v>0</v>
      </c>
    </row>
    <row r="692" spans="1:19" customFormat="1" x14ac:dyDescent="0.2">
      <c r="A692" s="2">
        <v>95030</v>
      </c>
      <c r="B692" s="3"/>
      <c r="C692" s="3"/>
      <c r="D692" s="3" t="s">
        <v>38</v>
      </c>
      <c r="E692" s="3" t="s">
        <v>1383</v>
      </c>
      <c r="F692" s="16" t="s">
        <v>1384</v>
      </c>
      <c r="G692" s="46">
        <f t="shared" si="41"/>
        <v>19</v>
      </c>
      <c r="H692" s="30">
        <v>19</v>
      </c>
      <c r="I692" s="31">
        <v>2</v>
      </c>
      <c r="J692" s="28">
        <f t="shared" si="42"/>
        <v>0</v>
      </c>
      <c r="K692" s="29">
        <f t="shared" si="43"/>
        <v>0</v>
      </c>
      <c r="L692" s="51">
        <v>0</v>
      </c>
      <c r="M692" s="2">
        <v>0</v>
      </c>
      <c r="N692" s="51">
        <v>0</v>
      </c>
      <c r="O692" s="29">
        <f t="shared" si="44"/>
        <v>0</v>
      </c>
      <c r="P692" s="44">
        <v>0</v>
      </c>
      <c r="Q692" s="2">
        <v>0</v>
      </c>
      <c r="R692" s="2">
        <v>0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38</v>
      </c>
      <c r="E693" s="3" t="s">
        <v>1385</v>
      </c>
      <c r="F693" s="16" t="s">
        <v>1386</v>
      </c>
      <c r="G693" s="46">
        <f t="shared" si="41"/>
        <v>10</v>
      </c>
      <c r="H693" s="30">
        <v>8</v>
      </c>
      <c r="I693" s="31">
        <v>1</v>
      </c>
      <c r="J693" s="28">
        <f t="shared" si="42"/>
        <v>2</v>
      </c>
      <c r="K693" s="29">
        <f t="shared" si="43"/>
        <v>19</v>
      </c>
      <c r="L693" s="51">
        <v>0</v>
      </c>
      <c r="M693" s="2">
        <v>0</v>
      </c>
      <c r="N693" s="51">
        <v>2</v>
      </c>
      <c r="O693" s="29">
        <f t="shared" si="44"/>
        <v>19</v>
      </c>
      <c r="P693" s="44">
        <v>19</v>
      </c>
      <c r="Q693" s="2">
        <v>0</v>
      </c>
      <c r="R693" s="2">
        <v>1</v>
      </c>
      <c r="S693" s="2">
        <v>0</v>
      </c>
    </row>
    <row r="694" spans="1:19" hidden="1" x14ac:dyDescent="0.2">
      <c r="A694" s="2">
        <v>95060</v>
      </c>
      <c r="B694" s="3"/>
      <c r="C694" s="3"/>
      <c r="D694" s="3" t="s">
        <v>38</v>
      </c>
      <c r="E694" s="3" t="s">
        <v>1387</v>
      </c>
      <c r="F694" s="16" t="s">
        <v>1388</v>
      </c>
      <c r="G694" s="46">
        <f t="shared" si="41"/>
        <v>0</v>
      </c>
      <c r="H694" s="30">
        <v>0</v>
      </c>
      <c r="I694" s="31">
        <v>0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38</v>
      </c>
      <c r="E695" s="3" t="s">
        <v>1389</v>
      </c>
      <c r="F695" s="16" t="s">
        <v>1390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1391</v>
      </c>
      <c r="F696" s="16" t="s">
        <v>1392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38</v>
      </c>
      <c r="E697" s="3" t="s">
        <v>1393</v>
      </c>
      <c r="F697" s="16" t="s">
        <v>1394</v>
      </c>
      <c r="G697" s="46">
        <f t="shared" si="41"/>
        <v>10</v>
      </c>
      <c r="H697" s="30">
        <v>10</v>
      </c>
      <c r="I697" s="31">
        <v>1</v>
      </c>
      <c r="J697" s="28">
        <f t="shared" si="42"/>
        <v>0</v>
      </c>
      <c r="K697" s="29">
        <f t="shared" si="43"/>
        <v>0</v>
      </c>
      <c r="L697" s="51">
        <v>0</v>
      </c>
      <c r="M697" s="2">
        <v>0</v>
      </c>
      <c r="N697" s="51">
        <v>0</v>
      </c>
      <c r="O697" s="29">
        <f t="shared" si="44"/>
        <v>0</v>
      </c>
      <c r="P697" s="44">
        <v>0</v>
      </c>
      <c r="Q697" s="2">
        <v>0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114</v>
      </c>
      <c r="E698" s="3" t="s">
        <v>1395</v>
      </c>
      <c r="F698" s="16" t="s">
        <v>1396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38</v>
      </c>
      <c r="E699" s="3" t="s">
        <v>1397</v>
      </c>
      <c r="F699" s="16" t="s">
        <v>1398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38</v>
      </c>
      <c r="E700" s="3" t="s">
        <v>1399</v>
      </c>
      <c r="F700" s="16" t="s">
        <v>1400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91</v>
      </c>
      <c r="E701" s="3" t="s">
        <v>1401</v>
      </c>
      <c r="F701" s="16" t="s">
        <v>1402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38</v>
      </c>
      <c r="E702" s="3" t="s">
        <v>1403</v>
      </c>
      <c r="F702" s="16" t="s">
        <v>1404</v>
      </c>
      <c r="G702" s="46">
        <f t="shared" si="41"/>
        <v>4</v>
      </c>
      <c r="H702" s="30">
        <v>4</v>
      </c>
      <c r="I702" s="31">
        <v>1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38</v>
      </c>
      <c r="E703" s="3" t="s">
        <v>1405</v>
      </c>
      <c r="F703" s="16" t="s">
        <v>1406</v>
      </c>
      <c r="G703" s="46">
        <f t="shared" si="41"/>
        <v>3</v>
      </c>
      <c r="H703" s="30">
        <v>3</v>
      </c>
      <c r="I703" s="31">
        <v>1</v>
      </c>
      <c r="J703" s="28">
        <f t="shared" si="42"/>
        <v>0</v>
      </c>
      <c r="K703" s="29">
        <f t="shared" si="43"/>
        <v>0</v>
      </c>
      <c r="L703" s="51">
        <v>0</v>
      </c>
      <c r="M703" s="2">
        <v>0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38</v>
      </c>
      <c r="E704" s="3" t="s">
        <v>1407</v>
      </c>
      <c r="F704" s="16" t="s">
        <v>1408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91</v>
      </c>
      <c r="E705" s="3" t="s">
        <v>1409</v>
      </c>
      <c r="F705" s="16" t="s">
        <v>1410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95370</v>
      </c>
      <c r="B706" s="3"/>
      <c r="C706" s="3"/>
      <c r="D706" s="3" t="s">
        <v>38</v>
      </c>
      <c r="E706" s="3" t="s">
        <v>1411</v>
      </c>
      <c r="F706" s="16" t="s">
        <v>1412</v>
      </c>
      <c r="G706" s="46">
        <f t="shared" ref="G706:G769" si="45">SUM(H706, J706)</f>
        <v>11</v>
      </c>
      <c r="H706" s="30">
        <v>9</v>
      </c>
      <c r="I706" s="31">
        <v>4</v>
      </c>
      <c r="J706" s="28">
        <f t="shared" ref="J706:J769" si="46">L706+N706</f>
        <v>2</v>
      </c>
      <c r="K706" s="29">
        <f t="shared" ref="K706:K769" si="47">MAX(P706:S706, M706)</f>
        <v>2</v>
      </c>
      <c r="L706" s="51">
        <v>0</v>
      </c>
      <c r="M706" s="2">
        <v>0</v>
      </c>
      <c r="N706" s="51">
        <v>2</v>
      </c>
      <c r="O706" s="29">
        <f t="shared" si="44"/>
        <v>2</v>
      </c>
      <c r="P706" s="44">
        <v>2</v>
      </c>
      <c r="Q706" s="2">
        <v>1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91</v>
      </c>
      <c r="E707" s="3" t="s">
        <v>1413</v>
      </c>
      <c r="F707" s="16" t="s">
        <v>1414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x14ac:dyDescent="0.2">
      <c r="A708" s="2">
        <v>95400</v>
      </c>
      <c r="B708" s="3"/>
      <c r="C708" s="3"/>
      <c r="D708" s="94" t="s">
        <v>76</v>
      </c>
      <c r="E708" s="3" t="s">
        <v>1415</v>
      </c>
      <c r="F708" s="16" t="s">
        <v>1416</v>
      </c>
      <c r="G708" s="46">
        <f t="shared" si="45"/>
        <v>2</v>
      </c>
      <c r="H708" s="30">
        <v>2</v>
      </c>
      <c r="I708" s="31">
        <v>2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96</v>
      </c>
      <c r="E709" s="3" t="s">
        <v>1417</v>
      </c>
      <c r="F709" s="16" t="s">
        <v>1418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91</v>
      </c>
      <c r="E710" s="3" t="s">
        <v>1419</v>
      </c>
      <c r="F710" s="16" t="s">
        <v>1420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1421</v>
      </c>
      <c r="F711" s="16" t="s">
        <v>1422</v>
      </c>
      <c r="G711" s="46">
        <f t="shared" si="45"/>
        <v>0</v>
      </c>
      <c r="H711" s="30">
        <v>0</v>
      </c>
      <c r="I711" s="31">
        <v>0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38</v>
      </c>
      <c r="E712" s="3" t="s">
        <v>1423</v>
      </c>
      <c r="F712" s="16" t="s">
        <v>1424</v>
      </c>
      <c r="G712" s="46">
        <f t="shared" si="45"/>
        <v>2</v>
      </c>
      <c r="H712" s="30">
        <v>2</v>
      </c>
      <c r="I712" s="31">
        <v>1</v>
      </c>
      <c r="J712" s="28">
        <f t="shared" si="46"/>
        <v>0</v>
      </c>
      <c r="K712" s="29">
        <f t="shared" si="47"/>
        <v>0</v>
      </c>
      <c r="L712" s="51">
        <v>0</v>
      </c>
      <c r="M712" s="2">
        <v>0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38</v>
      </c>
      <c r="E713" s="3" t="s">
        <v>1425</v>
      </c>
      <c r="F713" s="16" t="s">
        <v>1426</v>
      </c>
      <c r="G713" s="46">
        <f t="shared" si="45"/>
        <v>31</v>
      </c>
      <c r="H713" s="30">
        <v>27</v>
      </c>
      <c r="I713" s="31">
        <v>4</v>
      </c>
      <c r="J713" s="28">
        <f t="shared" si="46"/>
        <v>4</v>
      </c>
      <c r="K713" s="29">
        <f t="shared" si="47"/>
        <v>6</v>
      </c>
      <c r="L713" s="51">
        <v>0</v>
      </c>
      <c r="M713" s="2">
        <v>0</v>
      </c>
      <c r="N713" s="51">
        <v>4</v>
      </c>
      <c r="O713" s="29">
        <f t="shared" si="44"/>
        <v>6</v>
      </c>
      <c r="P713" s="44">
        <v>1</v>
      </c>
      <c r="Q713" s="2">
        <v>0</v>
      </c>
      <c r="R713" s="2">
        <v>2</v>
      </c>
      <c r="S713" s="2">
        <v>6</v>
      </c>
    </row>
    <row r="714" spans="1:19" customFormat="1" hidden="1" x14ac:dyDescent="0.2">
      <c r="A714" s="2">
        <v>95520</v>
      </c>
      <c r="B714" s="3"/>
      <c r="C714" s="3"/>
      <c r="D714" s="3" t="s">
        <v>38</v>
      </c>
      <c r="E714" s="3" t="s">
        <v>1427</v>
      </c>
      <c r="F714" s="16" t="s">
        <v>1428</v>
      </c>
      <c r="G714" s="46">
        <f t="shared" si="45"/>
        <v>0</v>
      </c>
      <c r="H714" s="30">
        <v>0</v>
      </c>
      <c r="I714" s="31">
        <v>0</v>
      </c>
      <c r="J714" s="28">
        <f t="shared" si="46"/>
        <v>0</v>
      </c>
      <c r="K714" s="29">
        <f t="shared" si="47"/>
        <v>0</v>
      </c>
      <c r="L714" s="51">
        <v>0</v>
      </c>
      <c r="M714" s="2">
        <v>0</v>
      </c>
      <c r="N714" s="51">
        <v>0</v>
      </c>
      <c r="O714" s="29">
        <f t="shared" si="44"/>
        <v>0</v>
      </c>
      <c r="P714" s="44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76</v>
      </c>
      <c r="E715" s="3" t="s">
        <v>1429</v>
      </c>
      <c r="F715" s="16" t="s">
        <v>1430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38</v>
      </c>
      <c r="E716" s="3" t="s">
        <v>1431</v>
      </c>
      <c r="F716" s="16" t="s">
        <v>1432</v>
      </c>
      <c r="G716" s="46">
        <f t="shared" si="45"/>
        <v>13</v>
      </c>
      <c r="H716" s="30">
        <v>10</v>
      </c>
      <c r="I716" s="31">
        <v>5</v>
      </c>
      <c r="J716" s="28">
        <f t="shared" si="46"/>
        <v>3</v>
      </c>
      <c r="K716" s="29">
        <f t="shared" si="47"/>
        <v>3</v>
      </c>
      <c r="L716" s="51">
        <v>0</v>
      </c>
      <c r="M716" s="2">
        <v>0</v>
      </c>
      <c r="N716" s="51">
        <v>3</v>
      </c>
      <c r="O716" s="29">
        <f t="shared" si="44"/>
        <v>3</v>
      </c>
      <c r="P716" s="44">
        <v>3</v>
      </c>
      <c r="Q716" s="2">
        <v>1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38</v>
      </c>
      <c r="E717" s="3" t="s">
        <v>1433</v>
      </c>
      <c r="F717" s="16" t="s">
        <v>1434</v>
      </c>
      <c r="G717" s="46">
        <f t="shared" si="45"/>
        <v>3</v>
      </c>
      <c r="H717" s="95">
        <v>1</v>
      </c>
      <c r="I717" s="96">
        <v>1</v>
      </c>
      <c r="J717" s="28">
        <f t="shared" si="46"/>
        <v>2</v>
      </c>
      <c r="K717" s="29">
        <f t="shared" si="47"/>
        <v>1</v>
      </c>
      <c r="L717" s="51">
        <v>0</v>
      </c>
      <c r="M717" s="2">
        <v>0</v>
      </c>
      <c r="N717" s="51">
        <v>2</v>
      </c>
      <c r="O717" s="29">
        <f t="shared" si="44"/>
        <v>1</v>
      </c>
      <c r="P717" s="44">
        <v>1</v>
      </c>
      <c r="Q717" s="2">
        <v>0</v>
      </c>
      <c r="R717" s="2">
        <v>0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38</v>
      </c>
      <c r="E718" s="3" t="s">
        <v>1435</v>
      </c>
      <c r="F718" s="16" t="s">
        <v>1436</v>
      </c>
      <c r="G718" s="46">
        <f t="shared" si="45"/>
        <v>12</v>
      </c>
      <c r="H718" s="30">
        <v>11</v>
      </c>
      <c r="I718" s="31">
        <v>3</v>
      </c>
      <c r="J718" s="28">
        <f t="shared" si="46"/>
        <v>1</v>
      </c>
      <c r="K718" s="29">
        <f t="shared" si="47"/>
        <v>1</v>
      </c>
      <c r="L718" s="51">
        <v>0</v>
      </c>
      <c r="M718" s="2">
        <v>0</v>
      </c>
      <c r="N718" s="51">
        <v>1</v>
      </c>
      <c r="O718" s="29">
        <f t="shared" si="44"/>
        <v>1</v>
      </c>
      <c r="P718" s="44">
        <v>0</v>
      </c>
      <c r="Q718" s="2">
        <v>0</v>
      </c>
      <c r="R718" s="2">
        <v>1</v>
      </c>
      <c r="S718" s="2">
        <v>0</v>
      </c>
    </row>
    <row r="719" spans="1:19" customFormat="1" hidden="1" x14ac:dyDescent="0.2">
      <c r="A719" s="2">
        <v>95600</v>
      </c>
      <c r="B719" s="3"/>
      <c r="C719" s="3"/>
      <c r="D719" s="94" t="s">
        <v>76</v>
      </c>
      <c r="E719" s="3" t="s">
        <v>1437</v>
      </c>
      <c r="F719" s="16" t="s">
        <v>1438</v>
      </c>
      <c r="G719" s="46">
        <f t="shared" si="45"/>
        <v>0</v>
      </c>
      <c r="H719" s="30">
        <v>0</v>
      </c>
      <c r="I719" s="31">
        <v>0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1439</v>
      </c>
      <c r="F720" s="16" t="s">
        <v>1440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38</v>
      </c>
      <c r="E721" s="3" t="s">
        <v>1441</v>
      </c>
      <c r="F721" s="16" t="s">
        <v>1442</v>
      </c>
      <c r="G721" s="46">
        <f t="shared" si="45"/>
        <v>1</v>
      </c>
      <c r="H721" s="30">
        <v>1</v>
      </c>
      <c r="I721" s="31">
        <v>1</v>
      </c>
      <c r="J721" s="28">
        <f t="shared" si="46"/>
        <v>0</v>
      </c>
      <c r="K721" s="29">
        <f t="shared" si="47"/>
        <v>0</v>
      </c>
      <c r="L721" s="51">
        <v>0</v>
      </c>
      <c r="M721" s="2">
        <v>0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hidden="1" x14ac:dyDescent="0.2">
      <c r="A722" s="2">
        <v>95650</v>
      </c>
      <c r="B722" s="3"/>
      <c r="C722" s="3"/>
      <c r="D722" s="3" t="s">
        <v>38</v>
      </c>
      <c r="E722" s="3" t="s">
        <v>1443</v>
      </c>
      <c r="F722" s="16" t="s">
        <v>1444</v>
      </c>
      <c r="G722" s="46">
        <f t="shared" si="45"/>
        <v>0</v>
      </c>
      <c r="H722" s="30">
        <v>0</v>
      </c>
      <c r="I722" s="31">
        <v>0</v>
      </c>
      <c r="J722" s="28">
        <f t="shared" si="46"/>
        <v>0</v>
      </c>
      <c r="K722" s="29">
        <f t="shared" si="47"/>
        <v>0</v>
      </c>
      <c r="L722" s="51">
        <v>0</v>
      </c>
      <c r="M722" s="2">
        <v>0</v>
      </c>
      <c r="N722" s="51">
        <v>0</v>
      </c>
      <c r="O722" s="29">
        <f t="shared" si="44"/>
        <v>0</v>
      </c>
      <c r="P722" s="44">
        <v>0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38</v>
      </c>
      <c r="E723" s="3" t="s">
        <v>1445</v>
      </c>
      <c r="F723" s="16" t="s">
        <v>1446</v>
      </c>
      <c r="G723" s="46">
        <f t="shared" si="45"/>
        <v>3</v>
      </c>
      <c r="H723" s="30">
        <v>0</v>
      </c>
      <c r="I723" s="31">
        <v>0</v>
      </c>
      <c r="J723" s="28">
        <f t="shared" si="46"/>
        <v>3</v>
      </c>
      <c r="K723" s="29">
        <f t="shared" si="47"/>
        <v>18</v>
      </c>
      <c r="L723" s="51">
        <v>0</v>
      </c>
      <c r="M723" s="2">
        <v>0</v>
      </c>
      <c r="N723" s="51">
        <v>3</v>
      </c>
      <c r="O723" s="29">
        <f t="shared" si="44"/>
        <v>18</v>
      </c>
      <c r="P723" s="44">
        <v>18</v>
      </c>
      <c r="Q723" s="2">
        <v>3</v>
      </c>
      <c r="R723" s="2">
        <v>1</v>
      </c>
      <c r="S723" s="2">
        <v>0</v>
      </c>
    </row>
    <row r="724" spans="1:19" customFormat="1" x14ac:dyDescent="0.2">
      <c r="A724" s="2">
        <v>95690</v>
      </c>
      <c r="B724" s="3"/>
      <c r="C724" s="3"/>
      <c r="D724" s="3" t="s">
        <v>38</v>
      </c>
      <c r="E724" s="3" t="s">
        <v>1447</v>
      </c>
      <c r="F724" s="16" t="s">
        <v>1448</v>
      </c>
      <c r="G724" s="46">
        <f t="shared" si="45"/>
        <v>3</v>
      </c>
      <c r="H724" s="30">
        <v>2</v>
      </c>
      <c r="I724" s="31">
        <v>1</v>
      </c>
      <c r="J724" s="28">
        <f t="shared" si="46"/>
        <v>1</v>
      </c>
      <c r="K724" s="29">
        <f t="shared" si="47"/>
        <v>1</v>
      </c>
      <c r="L724" s="51">
        <v>0</v>
      </c>
      <c r="M724" s="2">
        <v>0</v>
      </c>
      <c r="N724" s="51">
        <v>1</v>
      </c>
      <c r="O724" s="29">
        <f t="shared" si="44"/>
        <v>1</v>
      </c>
      <c r="P724" s="44">
        <v>1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38</v>
      </c>
      <c r="E725" s="3" t="s">
        <v>1449</v>
      </c>
      <c r="F725" s="16" t="s">
        <v>1450</v>
      </c>
      <c r="G725" s="46">
        <f t="shared" si="45"/>
        <v>1</v>
      </c>
      <c r="H725" s="30">
        <v>0</v>
      </c>
      <c r="I725" s="31">
        <v>0</v>
      </c>
      <c r="J725" s="28">
        <f t="shared" si="46"/>
        <v>1</v>
      </c>
      <c r="K725" s="29">
        <f t="shared" si="47"/>
        <v>6</v>
      </c>
      <c r="L725" s="51">
        <v>0</v>
      </c>
      <c r="M725" s="2">
        <v>0</v>
      </c>
      <c r="N725" s="51">
        <v>1</v>
      </c>
      <c r="O725" s="29">
        <f t="shared" si="44"/>
        <v>6</v>
      </c>
      <c r="P725" s="44">
        <v>6</v>
      </c>
      <c r="Q725" s="2">
        <v>0</v>
      </c>
      <c r="R725" s="2">
        <v>0</v>
      </c>
      <c r="S725" s="2">
        <v>0</v>
      </c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1451</v>
      </c>
      <c r="F726" s="16" t="s">
        <v>1452</v>
      </c>
      <c r="G726" s="46">
        <f t="shared" si="45"/>
        <v>0</v>
      </c>
      <c r="H726" s="30">
        <v>0</v>
      </c>
      <c r="I726" s="31">
        <v>0</v>
      </c>
      <c r="J726" s="28">
        <f t="shared" si="46"/>
        <v>0</v>
      </c>
      <c r="K726" s="29">
        <f t="shared" si="47"/>
        <v>0</v>
      </c>
      <c r="L726" s="51">
        <v>0</v>
      </c>
      <c r="M726" s="2">
        <v>0</v>
      </c>
      <c r="N726" s="51">
        <v>0</v>
      </c>
      <c r="O726" s="29">
        <f t="shared" si="44"/>
        <v>0</v>
      </c>
      <c r="P726" s="44">
        <v>0</v>
      </c>
      <c r="Q726" s="2">
        <v>0</v>
      </c>
      <c r="R726" s="2">
        <v>0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38</v>
      </c>
      <c r="E727" s="3" t="s">
        <v>1453</v>
      </c>
      <c r="F727" s="16" t="s">
        <v>1454</v>
      </c>
      <c r="G727" s="46">
        <f t="shared" si="45"/>
        <v>2</v>
      </c>
      <c r="H727" s="30">
        <v>2</v>
      </c>
      <c r="I727" s="31">
        <v>1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hidden="1" x14ac:dyDescent="0.2">
      <c r="A728" s="2">
        <v>95860</v>
      </c>
      <c r="B728" s="3"/>
      <c r="C728" s="3"/>
      <c r="D728" s="3" t="s">
        <v>38</v>
      </c>
      <c r="E728" s="3" t="s">
        <v>1455</v>
      </c>
      <c r="F728" s="16" t="s">
        <v>2109</v>
      </c>
      <c r="G728" s="46">
        <f t="shared" si="45"/>
        <v>0</v>
      </c>
      <c r="H728" s="30">
        <v>0</v>
      </c>
      <c r="I728" s="31">
        <v>0</v>
      </c>
      <c r="J728" s="28">
        <f t="shared" si="46"/>
        <v>0</v>
      </c>
      <c r="K728" s="29">
        <f t="shared" si="47"/>
        <v>0</v>
      </c>
      <c r="L728" s="51">
        <v>0</v>
      </c>
      <c r="M728" s="2">
        <v>0</v>
      </c>
      <c r="N728" s="51">
        <v>0</v>
      </c>
      <c r="O728" s="29">
        <f t="shared" si="44"/>
        <v>0</v>
      </c>
      <c r="P728" s="44">
        <v>0</v>
      </c>
      <c r="Q728" s="2">
        <v>0</v>
      </c>
      <c r="R728" s="2">
        <v>0</v>
      </c>
      <c r="S728" s="2">
        <v>0</v>
      </c>
    </row>
    <row r="729" spans="1:19" customFormat="1" hidden="1" x14ac:dyDescent="0.2">
      <c r="A729" s="2">
        <v>95880</v>
      </c>
      <c r="B729" s="3"/>
      <c r="C729" s="3"/>
      <c r="D729" s="94" t="s">
        <v>76</v>
      </c>
      <c r="E729" s="3" t="s">
        <v>1456</v>
      </c>
      <c r="F729" s="16" t="s">
        <v>1457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1458</v>
      </c>
      <c r="F730" s="16" t="s">
        <v>1459</v>
      </c>
      <c r="G730" s="46">
        <f t="shared" si="45"/>
        <v>0</v>
      </c>
      <c r="H730" s="30">
        <v>0</v>
      </c>
      <c r="I730" s="31">
        <v>0</v>
      </c>
      <c r="J730" s="28">
        <f t="shared" si="46"/>
        <v>0</v>
      </c>
      <c r="K730" s="29">
        <f t="shared" si="47"/>
        <v>0</v>
      </c>
      <c r="L730" s="51">
        <v>0</v>
      </c>
      <c r="M730" s="2">
        <v>0</v>
      </c>
      <c r="N730" s="51">
        <v>0</v>
      </c>
      <c r="O730" s="29">
        <f t="shared" si="44"/>
        <v>0</v>
      </c>
      <c r="P730" s="44">
        <v>0</v>
      </c>
      <c r="Q730" s="2">
        <v>0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38</v>
      </c>
      <c r="E731" s="3" t="s">
        <v>1460</v>
      </c>
      <c r="F731" s="16" t="s">
        <v>1461</v>
      </c>
      <c r="G731" s="46">
        <f t="shared" si="45"/>
        <v>10</v>
      </c>
      <c r="H731" s="30">
        <v>9</v>
      </c>
      <c r="I731" s="31">
        <v>5</v>
      </c>
      <c r="J731" s="28">
        <f t="shared" si="46"/>
        <v>1</v>
      </c>
      <c r="K731" s="29">
        <f t="shared" si="47"/>
        <v>1</v>
      </c>
      <c r="L731" s="51">
        <v>0</v>
      </c>
      <c r="M731" s="2">
        <v>0</v>
      </c>
      <c r="N731" s="51">
        <v>1</v>
      </c>
      <c r="O731" s="29">
        <f t="shared" si="44"/>
        <v>1</v>
      </c>
      <c r="P731" s="44">
        <v>0</v>
      </c>
      <c r="Q731" s="2">
        <v>0</v>
      </c>
      <c r="R731" s="2">
        <v>0</v>
      </c>
      <c r="S731" s="2">
        <v>1</v>
      </c>
    </row>
    <row r="732" spans="1:19" customFormat="1" hidden="1" x14ac:dyDescent="0.2">
      <c r="A732" s="2">
        <v>95980</v>
      </c>
      <c r="B732" s="3"/>
      <c r="C732" s="3"/>
      <c r="D732" s="94" t="s">
        <v>208</v>
      </c>
      <c r="E732" s="3" t="s">
        <v>1462</v>
      </c>
      <c r="F732" s="16" t="s">
        <v>1463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38</v>
      </c>
      <c r="E733" s="3" t="s">
        <v>1464</v>
      </c>
      <c r="F733" s="16" t="s">
        <v>1465</v>
      </c>
      <c r="G733" s="46">
        <f t="shared" si="45"/>
        <v>8</v>
      </c>
      <c r="H733" s="30">
        <v>6</v>
      </c>
      <c r="I733" s="31">
        <v>1</v>
      </c>
      <c r="J733" s="28">
        <f t="shared" si="46"/>
        <v>2</v>
      </c>
      <c r="K733" s="29">
        <f t="shared" si="47"/>
        <v>2</v>
      </c>
      <c r="L733" s="51">
        <v>0</v>
      </c>
      <c r="M733" s="2">
        <v>0</v>
      </c>
      <c r="N733" s="51">
        <v>2</v>
      </c>
      <c r="O733" s="29">
        <f t="shared" si="44"/>
        <v>2</v>
      </c>
      <c r="P733" s="44">
        <v>1</v>
      </c>
      <c r="Q733" s="2">
        <v>2</v>
      </c>
      <c r="R733" s="2">
        <v>0</v>
      </c>
      <c r="S733" s="2">
        <v>0</v>
      </c>
    </row>
    <row r="734" spans="1:19" customFormat="1" x14ac:dyDescent="0.2">
      <c r="A734" s="2">
        <v>96010</v>
      </c>
      <c r="B734" s="3"/>
      <c r="C734" s="3"/>
      <c r="D734" s="3" t="s">
        <v>38</v>
      </c>
      <c r="E734" s="3" t="s">
        <v>1466</v>
      </c>
      <c r="F734" s="16" t="s">
        <v>1467</v>
      </c>
      <c r="G734" s="46">
        <f t="shared" si="45"/>
        <v>1</v>
      </c>
      <c r="H734" s="30">
        <v>0</v>
      </c>
      <c r="I734" s="31">
        <v>0</v>
      </c>
      <c r="J734" s="28">
        <f t="shared" si="46"/>
        <v>1</v>
      </c>
      <c r="K734" s="29">
        <f t="shared" si="47"/>
        <v>1</v>
      </c>
      <c r="L734" s="51">
        <v>0</v>
      </c>
      <c r="M734" s="2">
        <v>0</v>
      </c>
      <c r="N734" s="51">
        <v>1</v>
      </c>
      <c r="O734" s="29">
        <f t="shared" si="44"/>
        <v>1</v>
      </c>
      <c r="P734" s="44">
        <v>1</v>
      </c>
      <c r="Q734" s="2">
        <v>0</v>
      </c>
      <c r="R734" s="2">
        <v>0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38</v>
      </c>
      <c r="E735" s="3" t="s">
        <v>1468</v>
      </c>
      <c r="F735" s="16" t="s">
        <v>1469</v>
      </c>
      <c r="G735" s="46">
        <f t="shared" si="45"/>
        <v>2</v>
      </c>
      <c r="H735" s="30">
        <v>2</v>
      </c>
      <c r="I735" s="31">
        <v>1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x14ac:dyDescent="0.2">
      <c r="A736" s="2">
        <v>96090</v>
      </c>
      <c r="B736" s="3"/>
      <c r="C736" s="3"/>
      <c r="D736" s="3" t="s">
        <v>38</v>
      </c>
      <c r="E736" s="3" t="s">
        <v>1470</v>
      </c>
      <c r="F736" s="16" t="s">
        <v>1471</v>
      </c>
      <c r="G736" s="46">
        <f t="shared" si="45"/>
        <v>2</v>
      </c>
      <c r="H736" s="30">
        <v>2</v>
      </c>
      <c r="I736" s="31">
        <v>1</v>
      </c>
      <c r="J736" s="28">
        <f t="shared" si="46"/>
        <v>0</v>
      </c>
      <c r="K736" s="29">
        <f t="shared" si="47"/>
        <v>0</v>
      </c>
      <c r="L736" s="51">
        <v>0</v>
      </c>
      <c r="M736" s="2">
        <v>0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hidden="1" x14ac:dyDescent="0.2">
      <c r="A737" s="2">
        <v>96110</v>
      </c>
      <c r="B737" s="3"/>
      <c r="C737" s="3"/>
      <c r="D737" s="3" t="s">
        <v>0</v>
      </c>
      <c r="E737" s="3" t="s">
        <v>1472</v>
      </c>
      <c r="F737" s="16" t="s">
        <v>1473</v>
      </c>
      <c r="G737" s="46">
        <f t="shared" si="45"/>
        <v>0</v>
      </c>
      <c r="H737" s="30">
        <v>0</v>
      </c>
      <c r="I737" s="31">
        <v>0</v>
      </c>
      <c r="J737" s="28">
        <f t="shared" si="46"/>
        <v>0</v>
      </c>
      <c r="K737" s="29">
        <f t="shared" si="47"/>
        <v>0</v>
      </c>
      <c r="L737" s="51">
        <v>0</v>
      </c>
      <c r="M737" s="2">
        <v>0</v>
      </c>
      <c r="N737" s="51">
        <v>0</v>
      </c>
      <c r="O737" s="29">
        <f t="shared" si="44"/>
        <v>0</v>
      </c>
      <c r="P737" s="44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76</v>
      </c>
      <c r="E738" s="3" t="s">
        <v>1474</v>
      </c>
      <c r="F738" s="16" t="s">
        <v>1475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96420</v>
      </c>
      <c r="B739" s="3"/>
      <c r="C739" s="3"/>
      <c r="D739" s="3" t="s">
        <v>38</v>
      </c>
      <c r="E739" s="3" t="s">
        <v>1476</v>
      </c>
      <c r="F739" s="16" t="s">
        <v>1477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460</v>
      </c>
      <c r="C740" s="3" t="s">
        <v>460</v>
      </c>
      <c r="D740" s="94"/>
      <c r="E740" s="3" t="s">
        <v>1478</v>
      </c>
      <c r="F740" s="16" t="s">
        <v>1479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40" t="s">
        <v>76</v>
      </c>
      <c r="E741" s="3" t="s">
        <v>1480</v>
      </c>
      <c r="F741" s="16" t="s">
        <v>1481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91</v>
      </c>
      <c r="E742" s="3" t="s">
        <v>1482</v>
      </c>
      <c r="F742" s="16" t="s">
        <v>1483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76</v>
      </c>
      <c r="E743" s="3" t="s">
        <v>1484</v>
      </c>
      <c r="F743" s="16" t="s">
        <v>1485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76</v>
      </c>
      <c r="E744" s="3" t="s">
        <v>1486</v>
      </c>
      <c r="F744" s="16" t="s">
        <v>1487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38</v>
      </c>
      <c r="E745" s="3" t="s">
        <v>1488</v>
      </c>
      <c r="F745" s="16" t="s">
        <v>1489</v>
      </c>
      <c r="G745" s="46">
        <f t="shared" si="45"/>
        <v>13</v>
      </c>
      <c r="H745" s="30">
        <v>12</v>
      </c>
      <c r="I745" s="31">
        <v>2</v>
      </c>
      <c r="J745" s="28">
        <f t="shared" si="46"/>
        <v>1</v>
      </c>
      <c r="K745" s="29">
        <f t="shared" si="47"/>
        <v>1</v>
      </c>
      <c r="L745" s="51">
        <v>0</v>
      </c>
      <c r="M745" s="2">
        <v>0</v>
      </c>
      <c r="N745" s="51">
        <v>1</v>
      </c>
      <c r="O745" s="29">
        <f t="shared" si="48"/>
        <v>1</v>
      </c>
      <c r="P745" s="44">
        <v>0</v>
      </c>
      <c r="Q745" s="2">
        <v>1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38</v>
      </c>
      <c r="E746" s="3" t="s">
        <v>1490</v>
      </c>
      <c r="F746" s="16" t="s">
        <v>1491</v>
      </c>
      <c r="G746" s="46">
        <f t="shared" si="45"/>
        <v>2</v>
      </c>
      <c r="H746" s="30">
        <v>2</v>
      </c>
      <c r="I746" s="31">
        <v>1</v>
      </c>
      <c r="J746" s="28">
        <f t="shared" si="46"/>
        <v>0</v>
      </c>
      <c r="K746" s="29">
        <f t="shared" si="47"/>
        <v>0</v>
      </c>
      <c r="L746" s="51">
        <v>0</v>
      </c>
      <c r="M746" s="2">
        <v>0</v>
      </c>
      <c r="N746" s="51">
        <v>0</v>
      </c>
      <c r="O746" s="29">
        <f t="shared" si="48"/>
        <v>0</v>
      </c>
      <c r="P746" s="44">
        <v>0</v>
      </c>
      <c r="Q746" s="2">
        <v>0</v>
      </c>
      <c r="R746" s="2">
        <v>0</v>
      </c>
      <c r="S746" s="2">
        <v>0</v>
      </c>
    </row>
    <row r="747" spans="1:19" customFormat="1" hidden="1" x14ac:dyDescent="0.2">
      <c r="A747" s="2">
        <v>96610</v>
      </c>
      <c r="B747" s="3"/>
      <c r="C747" s="3"/>
      <c r="D747" s="94" t="s">
        <v>91</v>
      </c>
      <c r="E747" s="3" t="s">
        <v>1492</v>
      </c>
      <c r="F747" s="16" t="s">
        <v>1493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x14ac:dyDescent="0.2">
      <c r="A748" s="2">
        <v>96630</v>
      </c>
      <c r="B748" s="3"/>
      <c r="C748" s="3"/>
      <c r="D748" s="94" t="s">
        <v>208</v>
      </c>
      <c r="E748" s="3" t="s">
        <v>1494</v>
      </c>
      <c r="F748" s="16" t="s">
        <v>1495</v>
      </c>
      <c r="G748" s="46">
        <f t="shared" si="45"/>
        <v>2</v>
      </c>
      <c r="H748" s="30">
        <v>1</v>
      </c>
      <c r="I748" s="31">
        <v>1</v>
      </c>
      <c r="J748" s="28">
        <f t="shared" si="46"/>
        <v>1</v>
      </c>
      <c r="K748" s="29">
        <f t="shared" si="47"/>
        <v>1</v>
      </c>
      <c r="L748" s="51">
        <v>0</v>
      </c>
      <c r="M748" s="2">
        <v>0</v>
      </c>
      <c r="N748" s="51">
        <v>1</v>
      </c>
      <c r="O748" s="29">
        <f t="shared" si="48"/>
        <v>1</v>
      </c>
      <c r="P748" s="44">
        <v>0</v>
      </c>
      <c r="Q748" s="2">
        <v>0</v>
      </c>
      <c r="R748" s="2">
        <v>1</v>
      </c>
      <c r="S748" s="2">
        <v>0</v>
      </c>
    </row>
    <row r="749" spans="1:19" customFormat="1" x14ac:dyDescent="0.2">
      <c r="A749" s="2">
        <v>96700</v>
      </c>
      <c r="B749" s="3"/>
      <c r="C749" s="3"/>
      <c r="D749" s="3" t="s">
        <v>38</v>
      </c>
      <c r="E749" s="3" t="s">
        <v>1496</v>
      </c>
      <c r="F749" s="16" t="s">
        <v>1497</v>
      </c>
      <c r="G749" s="46">
        <f t="shared" si="45"/>
        <v>5</v>
      </c>
      <c r="H749" s="30">
        <v>5</v>
      </c>
      <c r="I749" s="31">
        <v>2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76</v>
      </c>
      <c r="E750" s="3" t="s">
        <v>1498</v>
      </c>
      <c r="F750" s="16" t="s">
        <v>1499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38</v>
      </c>
      <c r="E751" s="3" t="s">
        <v>1500</v>
      </c>
      <c r="F751" s="16" t="s">
        <v>1501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hidden="1" x14ac:dyDescent="0.2">
      <c r="A752" s="2">
        <v>96820</v>
      </c>
      <c r="B752" s="3"/>
      <c r="C752" s="3"/>
      <c r="D752" s="3" t="s">
        <v>38</v>
      </c>
      <c r="E752" s="3" t="s">
        <v>1502</v>
      </c>
      <c r="F752" s="16" t="s">
        <v>1503</v>
      </c>
      <c r="G752" s="46">
        <f t="shared" si="45"/>
        <v>0</v>
      </c>
      <c r="H752" s="30">
        <v>0</v>
      </c>
      <c r="I752" s="31">
        <v>0</v>
      </c>
      <c r="J752" s="28">
        <f t="shared" si="46"/>
        <v>0</v>
      </c>
      <c r="K752" s="29">
        <f t="shared" si="47"/>
        <v>0</v>
      </c>
      <c r="L752" s="51">
        <v>0</v>
      </c>
      <c r="M752" s="2">
        <v>0</v>
      </c>
      <c r="N752" s="51">
        <v>0</v>
      </c>
      <c r="O752" s="29">
        <f t="shared" si="48"/>
        <v>0</v>
      </c>
      <c r="P752" s="44">
        <v>0</v>
      </c>
      <c r="Q752" s="2">
        <v>0</v>
      </c>
      <c r="R752" s="2">
        <v>0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96</v>
      </c>
      <c r="E753" s="3" t="s">
        <v>1504</v>
      </c>
      <c r="F753" s="16" t="s">
        <v>1505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45</v>
      </c>
      <c r="C754" s="3" t="s">
        <v>45</v>
      </c>
      <c r="D754" s="3"/>
      <c r="E754" s="3" t="s">
        <v>1506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38</v>
      </c>
      <c r="E755" s="3" t="s">
        <v>1507</v>
      </c>
      <c r="F755" s="16" t="s">
        <v>1508</v>
      </c>
      <c r="G755" s="46">
        <f t="shared" si="45"/>
        <v>3</v>
      </c>
      <c r="H755" s="30">
        <v>3</v>
      </c>
      <c r="I755" s="31">
        <v>1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91</v>
      </c>
      <c r="E756" s="3" t="s">
        <v>1509</v>
      </c>
      <c r="F756" s="16" t="s">
        <v>1510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96</v>
      </c>
      <c r="E757" s="3" t="s">
        <v>1511</v>
      </c>
      <c r="F757" s="16" t="s">
        <v>1512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1513</v>
      </c>
      <c r="F758" s="16" t="s">
        <v>1514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38</v>
      </c>
      <c r="E759" s="3" t="s">
        <v>1515</v>
      </c>
      <c r="F759" s="16" t="s">
        <v>1516</v>
      </c>
      <c r="G759" s="46">
        <f t="shared" si="45"/>
        <v>1</v>
      </c>
      <c r="H759" s="30">
        <v>1</v>
      </c>
      <c r="I759" s="31">
        <v>1</v>
      </c>
      <c r="J759" s="28">
        <f t="shared" si="46"/>
        <v>0</v>
      </c>
      <c r="K759" s="29">
        <f t="shared" si="47"/>
        <v>0</v>
      </c>
      <c r="L759" s="51">
        <v>0</v>
      </c>
      <c r="M759" s="2">
        <v>0</v>
      </c>
      <c r="N759" s="51">
        <v>0</v>
      </c>
      <c r="O759" s="29">
        <f t="shared" si="48"/>
        <v>0</v>
      </c>
      <c r="P759" s="44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1517</v>
      </c>
      <c r="F760" s="16" t="s">
        <v>1518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45</v>
      </c>
      <c r="C761" s="3" t="s">
        <v>45</v>
      </c>
      <c r="D761" s="94" t="s">
        <v>208</v>
      </c>
      <c r="E761" s="3" t="s">
        <v>1519</v>
      </c>
      <c r="F761" s="16" t="s">
        <v>1520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76</v>
      </c>
      <c r="E762" s="3" t="s">
        <v>1521</v>
      </c>
      <c r="F762" s="16" t="s">
        <v>1522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38</v>
      </c>
      <c r="E763" s="3" t="s">
        <v>1523</v>
      </c>
      <c r="F763" s="16" t="s">
        <v>1524</v>
      </c>
      <c r="G763" s="46">
        <f t="shared" si="45"/>
        <v>6</v>
      </c>
      <c r="H763" s="30">
        <v>5</v>
      </c>
      <c r="I763" s="31">
        <v>1</v>
      </c>
      <c r="J763" s="28">
        <f t="shared" si="46"/>
        <v>1</v>
      </c>
      <c r="K763" s="29">
        <f t="shared" si="47"/>
        <v>1</v>
      </c>
      <c r="L763" s="51">
        <v>0</v>
      </c>
      <c r="M763" s="2">
        <v>0</v>
      </c>
      <c r="N763" s="51">
        <v>1</v>
      </c>
      <c r="O763" s="29">
        <f t="shared" si="48"/>
        <v>1</v>
      </c>
      <c r="P763" s="44">
        <v>0</v>
      </c>
      <c r="Q763" s="2">
        <v>0</v>
      </c>
      <c r="R763" s="2">
        <v>1</v>
      </c>
      <c r="S763" s="2">
        <v>0</v>
      </c>
    </row>
    <row r="764" spans="1:19" customFormat="1" x14ac:dyDescent="0.2">
      <c r="A764" s="2">
        <v>97410</v>
      </c>
      <c r="B764" s="3"/>
      <c r="C764" s="3"/>
      <c r="D764" s="3" t="s">
        <v>38</v>
      </c>
      <c r="E764" s="3" t="s">
        <v>1525</v>
      </c>
      <c r="F764" s="16" t="s">
        <v>1526</v>
      </c>
      <c r="G764" s="46">
        <f t="shared" si="45"/>
        <v>1</v>
      </c>
      <c r="H764" s="30">
        <v>1</v>
      </c>
      <c r="I764" s="31">
        <v>1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38</v>
      </c>
      <c r="E765" s="3" t="s">
        <v>1527</v>
      </c>
      <c r="F765" s="16" t="s">
        <v>1528</v>
      </c>
      <c r="G765" s="46">
        <f t="shared" si="45"/>
        <v>22</v>
      </c>
      <c r="H765" s="30">
        <v>18</v>
      </c>
      <c r="I765" s="31">
        <v>4</v>
      </c>
      <c r="J765" s="28">
        <f t="shared" si="46"/>
        <v>4</v>
      </c>
      <c r="K765" s="29">
        <f t="shared" si="47"/>
        <v>1</v>
      </c>
      <c r="L765" s="51">
        <v>0</v>
      </c>
      <c r="M765" s="2">
        <v>0</v>
      </c>
      <c r="N765" s="51">
        <v>4</v>
      </c>
      <c r="O765" s="29">
        <f t="shared" si="48"/>
        <v>1</v>
      </c>
      <c r="P765" s="44">
        <v>1</v>
      </c>
      <c r="Q765" s="2">
        <v>1</v>
      </c>
      <c r="R765" s="2">
        <v>1</v>
      </c>
      <c r="S765" s="2">
        <v>1</v>
      </c>
    </row>
    <row r="766" spans="1:19" customFormat="1" x14ac:dyDescent="0.2">
      <c r="A766" s="2">
        <v>97520</v>
      </c>
      <c r="B766" s="3"/>
      <c r="C766" s="3"/>
      <c r="D766" s="3" t="s">
        <v>38</v>
      </c>
      <c r="E766" s="3" t="s">
        <v>1529</v>
      </c>
      <c r="F766" s="16" t="s">
        <v>1530</v>
      </c>
      <c r="G766" s="46">
        <f t="shared" si="45"/>
        <v>10</v>
      </c>
      <c r="H766" s="30">
        <v>10</v>
      </c>
      <c r="I766" s="31">
        <v>1</v>
      </c>
      <c r="J766" s="28">
        <f t="shared" si="46"/>
        <v>0</v>
      </c>
      <c r="K766" s="29">
        <f t="shared" si="47"/>
        <v>0</v>
      </c>
      <c r="L766" s="51">
        <v>0</v>
      </c>
      <c r="M766" s="2">
        <v>0</v>
      </c>
      <c r="N766" s="51">
        <v>0</v>
      </c>
      <c r="O766" s="29">
        <f t="shared" si="48"/>
        <v>0</v>
      </c>
      <c r="P766" s="44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38</v>
      </c>
      <c r="E767" s="3" t="s">
        <v>1531</v>
      </c>
      <c r="F767" s="16" t="s">
        <v>1532</v>
      </c>
      <c r="G767" s="46">
        <f t="shared" si="45"/>
        <v>1</v>
      </c>
      <c r="H767" s="30">
        <v>1</v>
      </c>
      <c r="I767" s="31">
        <v>3</v>
      </c>
      <c r="J767" s="28">
        <f t="shared" si="46"/>
        <v>0</v>
      </c>
      <c r="K767" s="29">
        <f t="shared" si="47"/>
        <v>0</v>
      </c>
      <c r="L767" s="51">
        <v>0</v>
      </c>
      <c r="M767" s="2">
        <v>0</v>
      </c>
      <c r="N767" s="51">
        <v>0</v>
      </c>
      <c r="O767" s="29">
        <f t="shared" si="48"/>
        <v>0</v>
      </c>
      <c r="P767" s="44">
        <v>0</v>
      </c>
      <c r="Q767" s="2">
        <v>0</v>
      </c>
      <c r="R767" s="2">
        <v>0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38</v>
      </c>
      <c r="E768" s="3" t="s">
        <v>1533</v>
      </c>
      <c r="F768" s="16" t="s">
        <v>1534</v>
      </c>
      <c r="G768" s="46">
        <f t="shared" si="45"/>
        <v>1</v>
      </c>
      <c r="H768" s="30">
        <v>1</v>
      </c>
      <c r="I768" s="31">
        <v>1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38</v>
      </c>
      <c r="E769" s="3" t="s">
        <v>1535</v>
      </c>
      <c r="F769" s="16" t="s">
        <v>1536</v>
      </c>
      <c r="G769" s="46">
        <f t="shared" si="45"/>
        <v>0</v>
      </c>
      <c r="H769" s="30">
        <v>0</v>
      </c>
      <c r="I769" s="31">
        <v>0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97570</v>
      </c>
      <c r="B770" s="3"/>
      <c r="C770" s="3"/>
      <c r="D770" s="94" t="s">
        <v>76</v>
      </c>
      <c r="E770" s="3" t="s">
        <v>1537</v>
      </c>
      <c r="F770" s="16" t="s">
        <v>1538</v>
      </c>
      <c r="G770" s="46">
        <f t="shared" ref="G770:G833" si="49">SUM(H770, J770)</f>
        <v>14</v>
      </c>
      <c r="H770" s="30">
        <v>14</v>
      </c>
      <c r="I770" s="31">
        <v>2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38</v>
      </c>
      <c r="E771" s="3" t="s">
        <v>1539</v>
      </c>
      <c r="F771" s="16" t="s">
        <v>1540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1541</v>
      </c>
      <c r="F772" s="16" t="s">
        <v>1542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45</v>
      </c>
      <c r="C773" s="3" t="s">
        <v>45</v>
      </c>
      <c r="D773" s="3"/>
      <c r="E773" s="3" t="s">
        <v>1543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45</v>
      </c>
      <c r="C774" s="3" t="s">
        <v>45</v>
      </c>
      <c r="D774" s="3"/>
      <c r="E774" s="3" t="s">
        <v>1544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1545</v>
      </c>
      <c r="F775" s="16" t="s">
        <v>1546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91</v>
      </c>
      <c r="E776" s="3" t="s">
        <v>1547</v>
      </c>
      <c r="F776" s="16" t="s">
        <v>1548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38</v>
      </c>
      <c r="E777" s="3" t="s">
        <v>1549</v>
      </c>
      <c r="F777" s="16" t="s">
        <v>1550</v>
      </c>
      <c r="G777" s="46">
        <f t="shared" si="49"/>
        <v>5</v>
      </c>
      <c r="H777" s="30">
        <v>5</v>
      </c>
      <c r="I777" s="31">
        <v>1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x14ac:dyDescent="0.2">
      <c r="A778" s="2">
        <v>97670</v>
      </c>
      <c r="B778" s="3"/>
      <c r="C778" s="3"/>
      <c r="D778" s="3" t="s">
        <v>38</v>
      </c>
      <c r="E778" s="3" t="s">
        <v>1551</v>
      </c>
      <c r="F778" s="16" t="s">
        <v>1552</v>
      </c>
      <c r="G778" s="46">
        <f t="shared" si="49"/>
        <v>10</v>
      </c>
      <c r="H778" s="30">
        <v>10</v>
      </c>
      <c r="I778" s="31">
        <v>7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38</v>
      </c>
      <c r="E779" s="3" t="s">
        <v>1553</v>
      </c>
      <c r="F779" s="16" t="s">
        <v>1554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38</v>
      </c>
      <c r="E780" s="3" t="s">
        <v>1555</v>
      </c>
      <c r="F780" s="16" t="s">
        <v>1556</v>
      </c>
      <c r="G780" s="46">
        <f t="shared" si="49"/>
        <v>1</v>
      </c>
      <c r="H780" s="30">
        <v>0</v>
      </c>
      <c r="I780" s="31">
        <v>0</v>
      </c>
      <c r="J780" s="28">
        <f t="shared" si="50"/>
        <v>1</v>
      </c>
      <c r="K780" s="29">
        <f t="shared" si="51"/>
        <v>1</v>
      </c>
      <c r="L780" s="51">
        <v>0</v>
      </c>
      <c r="M780" s="2">
        <v>0</v>
      </c>
      <c r="N780" s="51">
        <v>1</v>
      </c>
      <c r="O780" s="29">
        <f t="shared" si="48"/>
        <v>1</v>
      </c>
      <c r="P780" s="44">
        <v>0</v>
      </c>
      <c r="Q780" s="2">
        <v>0</v>
      </c>
      <c r="R780" s="2">
        <v>0</v>
      </c>
      <c r="S780" s="2">
        <v>1</v>
      </c>
    </row>
    <row r="781" spans="1:19" customFormat="1" x14ac:dyDescent="0.2">
      <c r="A781" s="2">
        <v>97710</v>
      </c>
      <c r="B781" s="3"/>
      <c r="C781" s="3"/>
      <c r="D781" s="3" t="s">
        <v>38</v>
      </c>
      <c r="E781" s="3" t="s">
        <v>1557</v>
      </c>
      <c r="F781" s="16" t="s">
        <v>1558</v>
      </c>
      <c r="G781" s="46">
        <f t="shared" si="49"/>
        <v>8</v>
      </c>
      <c r="H781" s="30">
        <v>8</v>
      </c>
      <c r="I781" s="31">
        <v>4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45</v>
      </c>
      <c r="C782" s="3" t="s">
        <v>45</v>
      </c>
      <c r="D782" s="3"/>
      <c r="E782" s="3" t="s">
        <v>1559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38</v>
      </c>
      <c r="E783" s="3" t="s">
        <v>1560</v>
      </c>
      <c r="F783" s="16" t="s">
        <v>1561</v>
      </c>
      <c r="G783" s="46">
        <f t="shared" si="49"/>
        <v>2</v>
      </c>
      <c r="H783" s="30">
        <v>2</v>
      </c>
      <c r="I783" s="31">
        <v>1</v>
      </c>
      <c r="J783" s="28">
        <f t="shared" si="50"/>
        <v>0</v>
      </c>
      <c r="K783" s="29">
        <f t="shared" si="51"/>
        <v>0</v>
      </c>
      <c r="L783" s="51">
        <v>0</v>
      </c>
      <c r="M783" s="2">
        <v>0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38</v>
      </c>
      <c r="E784" s="3" t="s">
        <v>1562</v>
      </c>
      <c r="F784" s="16" t="s">
        <v>1563</v>
      </c>
      <c r="G784" s="46">
        <f t="shared" si="49"/>
        <v>33</v>
      </c>
      <c r="H784" s="30">
        <v>31</v>
      </c>
      <c r="I784" s="31">
        <v>3</v>
      </c>
      <c r="J784" s="28">
        <f t="shared" si="50"/>
        <v>2</v>
      </c>
      <c r="K784" s="29">
        <f t="shared" si="51"/>
        <v>1</v>
      </c>
      <c r="L784" s="51">
        <v>0</v>
      </c>
      <c r="M784" s="2">
        <v>0</v>
      </c>
      <c r="N784" s="51">
        <v>2</v>
      </c>
      <c r="O784" s="29">
        <f t="shared" si="48"/>
        <v>1</v>
      </c>
      <c r="P784" s="44">
        <v>1</v>
      </c>
      <c r="Q784" s="2">
        <v>0</v>
      </c>
      <c r="R784" s="2">
        <v>0</v>
      </c>
      <c r="S784" s="2">
        <v>1</v>
      </c>
    </row>
    <row r="785" spans="1:19" customFormat="1" hidden="1" x14ac:dyDescent="0.2">
      <c r="A785" s="2">
        <v>97800</v>
      </c>
      <c r="B785" s="3"/>
      <c r="C785" s="3"/>
      <c r="D785" s="3" t="s">
        <v>38</v>
      </c>
      <c r="E785" s="3" t="s">
        <v>1564</v>
      </c>
      <c r="F785" s="16" t="s">
        <v>1565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427</v>
      </c>
      <c r="C786" s="3" t="s">
        <v>427</v>
      </c>
      <c r="D786" s="3" t="s">
        <v>106</v>
      </c>
      <c r="E786" s="3" t="s">
        <v>1566</v>
      </c>
      <c r="F786" s="16" t="s">
        <v>1572</v>
      </c>
      <c r="G786" s="46">
        <f t="shared" si="49"/>
        <v>27</v>
      </c>
      <c r="H786" s="30">
        <v>16</v>
      </c>
      <c r="I786" s="31">
        <v>3</v>
      </c>
      <c r="J786" s="28">
        <f t="shared" si="50"/>
        <v>11</v>
      </c>
      <c r="K786" s="29">
        <f t="shared" si="51"/>
        <v>7</v>
      </c>
      <c r="L786" s="51">
        <v>0</v>
      </c>
      <c r="M786" s="2">
        <v>0</v>
      </c>
      <c r="N786" s="51">
        <v>11</v>
      </c>
      <c r="O786" s="29">
        <f t="shared" si="48"/>
        <v>7</v>
      </c>
      <c r="P786" s="44">
        <v>2</v>
      </c>
      <c r="Q786" s="2">
        <v>5</v>
      </c>
      <c r="R786" s="2">
        <v>4</v>
      </c>
      <c r="S786" s="2">
        <v>7</v>
      </c>
    </row>
    <row r="787" spans="1:19" customFormat="1" hidden="1" x14ac:dyDescent="0.2">
      <c r="A787" s="2">
        <v>97810</v>
      </c>
      <c r="B787" s="3"/>
      <c r="C787" s="3"/>
      <c r="D787" s="3" t="s">
        <v>38</v>
      </c>
      <c r="E787" s="3" t="s">
        <v>1567</v>
      </c>
      <c r="F787" s="16" t="s">
        <v>1568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f t="shared" si="48"/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38</v>
      </c>
      <c r="E788" s="3" t="s">
        <v>1569</v>
      </c>
      <c r="F788" s="16" t="s">
        <v>1570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373</v>
      </c>
      <c r="C789" s="3" t="s">
        <v>373</v>
      </c>
      <c r="D789" s="3" t="s">
        <v>106</v>
      </c>
      <c r="E789" s="3" t="s">
        <v>1571</v>
      </c>
      <c r="F789" s="16" t="s">
        <v>1572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38</v>
      </c>
      <c r="E790" s="3" t="s">
        <v>1573</v>
      </c>
      <c r="F790" s="16" t="s">
        <v>1574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1573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38</v>
      </c>
      <c r="E792" s="3" t="s">
        <v>1575</v>
      </c>
      <c r="F792" s="16" t="s">
        <v>1576</v>
      </c>
      <c r="G792" s="46">
        <f t="shared" si="49"/>
        <v>7</v>
      </c>
      <c r="H792" s="30">
        <v>6</v>
      </c>
      <c r="I792" s="31">
        <v>2</v>
      </c>
      <c r="J792" s="28">
        <f t="shared" si="50"/>
        <v>1</v>
      </c>
      <c r="K792" s="29">
        <f t="shared" si="51"/>
        <v>1</v>
      </c>
      <c r="L792" s="51">
        <v>0</v>
      </c>
      <c r="M792" s="2">
        <v>0</v>
      </c>
      <c r="N792" s="51">
        <v>1</v>
      </c>
      <c r="O792" s="29">
        <f t="shared" si="48"/>
        <v>1</v>
      </c>
      <c r="P792" s="44">
        <v>0</v>
      </c>
      <c r="Q792" s="2">
        <v>0</v>
      </c>
      <c r="R792" s="2">
        <v>0</v>
      </c>
      <c r="S792" s="2">
        <v>1</v>
      </c>
    </row>
    <row r="793" spans="1:19" customFormat="1" hidden="1" x14ac:dyDescent="0.2">
      <c r="A793" s="2">
        <v>97870</v>
      </c>
      <c r="B793" s="3" t="s">
        <v>45</v>
      </c>
      <c r="C793" s="3" t="s">
        <v>1577</v>
      </c>
      <c r="D793" s="40" t="s">
        <v>91</v>
      </c>
      <c r="E793" s="3" t="s">
        <v>1578</v>
      </c>
      <c r="F793" s="16" t="s">
        <v>1579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38</v>
      </c>
      <c r="E794" s="3" t="s">
        <v>1580</v>
      </c>
      <c r="F794" s="16" t="s">
        <v>1581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427</v>
      </c>
      <c r="C795" s="3" t="s">
        <v>427</v>
      </c>
      <c r="D795" s="3" t="s">
        <v>106</v>
      </c>
      <c r="E795" s="3" t="s">
        <v>1582</v>
      </c>
      <c r="F795" s="16" t="s">
        <v>1583</v>
      </c>
      <c r="G795" s="46">
        <f t="shared" si="49"/>
        <v>28</v>
      </c>
      <c r="H795" s="30">
        <v>24</v>
      </c>
      <c r="I795" s="31">
        <v>2</v>
      </c>
      <c r="J795" s="28">
        <f t="shared" si="50"/>
        <v>4</v>
      </c>
      <c r="K795" s="29">
        <f t="shared" si="51"/>
        <v>3</v>
      </c>
      <c r="L795" s="51">
        <v>0</v>
      </c>
      <c r="M795" s="2">
        <v>0</v>
      </c>
      <c r="N795" s="51">
        <v>4</v>
      </c>
      <c r="O795" s="29">
        <f t="shared" si="48"/>
        <v>3</v>
      </c>
      <c r="P795" s="44">
        <v>2</v>
      </c>
      <c r="Q795" s="2">
        <v>0</v>
      </c>
      <c r="R795" s="2">
        <v>3</v>
      </c>
      <c r="S795" s="2">
        <v>0</v>
      </c>
    </row>
    <row r="796" spans="1:19" customFormat="1" hidden="1" x14ac:dyDescent="0.2">
      <c r="A796" s="2">
        <v>97900</v>
      </c>
      <c r="B796" s="3"/>
      <c r="C796" s="3"/>
      <c r="D796" s="3" t="s">
        <v>38</v>
      </c>
      <c r="E796" s="3" t="s">
        <v>1584</v>
      </c>
      <c r="F796" s="16" t="s">
        <v>1585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460</v>
      </c>
      <c r="C797" s="3" t="s">
        <v>460</v>
      </c>
      <c r="D797" s="3" t="s">
        <v>38</v>
      </c>
      <c r="E797" s="3" t="s">
        <v>1586</v>
      </c>
      <c r="F797" s="16" t="s">
        <v>1587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76</v>
      </c>
      <c r="E798" s="3" t="s">
        <v>1588</v>
      </c>
      <c r="F798" s="16" t="s">
        <v>1589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x14ac:dyDescent="0.2">
      <c r="A799" s="2">
        <v>97950</v>
      </c>
      <c r="B799" s="3"/>
      <c r="C799" s="3"/>
      <c r="D799" s="3" t="s">
        <v>38</v>
      </c>
      <c r="E799" s="3" t="s">
        <v>1590</v>
      </c>
      <c r="F799" s="16" t="s">
        <v>1591</v>
      </c>
      <c r="G799" s="46">
        <f t="shared" si="49"/>
        <v>10</v>
      </c>
      <c r="H799" s="30">
        <v>10</v>
      </c>
      <c r="I799" s="31">
        <v>2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91</v>
      </c>
      <c r="E800" s="3" t="s">
        <v>1592</v>
      </c>
      <c r="F800" s="16" t="s">
        <v>1593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38</v>
      </c>
      <c r="E801" s="3" t="s">
        <v>1594</v>
      </c>
      <c r="F801" s="16" t="s">
        <v>1595</v>
      </c>
      <c r="G801" s="46">
        <f t="shared" si="49"/>
        <v>12</v>
      </c>
      <c r="H801" s="30">
        <v>12</v>
      </c>
      <c r="I801" s="31">
        <v>3</v>
      </c>
      <c r="J801" s="28">
        <f t="shared" si="50"/>
        <v>0</v>
      </c>
      <c r="K801" s="29">
        <f t="shared" si="51"/>
        <v>0</v>
      </c>
      <c r="L801" s="51">
        <v>0</v>
      </c>
      <c r="M801" s="2">
        <v>0</v>
      </c>
      <c r="N801" s="51">
        <v>0</v>
      </c>
      <c r="O801" s="29">
        <f t="shared" si="48"/>
        <v>0</v>
      </c>
      <c r="P801" s="44">
        <v>0</v>
      </c>
      <c r="Q801" s="2">
        <v>0</v>
      </c>
      <c r="R801" s="2">
        <v>0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208</v>
      </c>
      <c r="E802" s="3" t="s">
        <v>1596</v>
      </c>
      <c r="F802" s="16" t="s">
        <v>1597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541</v>
      </c>
      <c r="E803" s="3" t="s">
        <v>1598</v>
      </c>
      <c r="F803" s="16" t="s">
        <v>1599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38</v>
      </c>
      <c r="E804" s="3" t="s">
        <v>1600</v>
      </c>
      <c r="F804" s="16" t="s">
        <v>1601</v>
      </c>
      <c r="G804" s="46">
        <f t="shared" si="49"/>
        <v>7</v>
      </c>
      <c r="H804" s="30">
        <v>4</v>
      </c>
      <c r="I804" s="31">
        <v>1</v>
      </c>
      <c r="J804" s="28">
        <f t="shared" si="50"/>
        <v>3</v>
      </c>
      <c r="K804" s="29">
        <f t="shared" si="51"/>
        <v>2</v>
      </c>
      <c r="L804" s="51">
        <v>0</v>
      </c>
      <c r="M804" s="2">
        <v>0</v>
      </c>
      <c r="N804" s="51">
        <v>3</v>
      </c>
      <c r="O804" s="29">
        <f t="shared" si="48"/>
        <v>2</v>
      </c>
      <c r="P804" s="44">
        <v>2</v>
      </c>
      <c r="Q804" s="2">
        <v>1</v>
      </c>
      <c r="R804" s="2">
        <v>0</v>
      </c>
      <c r="S804" s="2">
        <v>0</v>
      </c>
    </row>
    <row r="805" spans="1:19" customFormat="1" hidden="1" x14ac:dyDescent="0.2">
      <c r="A805" s="2">
        <v>98280</v>
      </c>
      <c r="B805" s="3"/>
      <c r="C805" s="3"/>
      <c r="D805" s="3" t="s">
        <v>38</v>
      </c>
      <c r="E805" s="3" t="s">
        <v>1602</v>
      </c>
      <c r="F805" s="16" t="s">
        <v>1603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373</v>
      </c>
      <c r="C806" s="3" t="s">
        <v>373</v>
      </c>
      <c r="D806" s="3"/>
      <c r="E806" s="3" t="s">
        <v>1604</v>
      </c>
      <c r="F806" s="16" t="s">
        <v>1605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x14ac:dyDescent="0.2">
      <c r="A807" s="2">
        <v>98290</v>
      </c>
      <c r="B807" s="3"/>
      <c r="C807" s="3"/>
      <c r="D807" s="3" t="s">
        <v>38</v>
      </c>
      <c r="E807" s="3" t="s">
        <v>1606</v>
      </c>
      <c r="F807" s="16" t="s">
        <v>1607</v>
      </c>
      <c r="G807" s="46">
        <f t="shared" si="49"/>
        <v>11</v>
      </c>
      <c r="H807" s="30">
        <v>10</v>
      </c>
      <c r="I807" s="31">
        <v>3</v>
      </c>
      <c r="J807" s="28">
        <f t="shared" si="50"/>
        <v>1</v>
      </c>
      <c r="K807" s="29">
        <f t="shared" si="51"/>
        <v>3</v>
      </c>
      <c r="L807" s="51">
        <v>0</v>
      </c>
      <c r="M807" s="2">
        <v>0</v>
      </c>
      <c r="N807" s="51">
        <v>1</v>
      </c>
      <c r="O807" s="29">
        <f t="shared" si="52"/>
        <v>3</v>
      </c>
      <c r="P807" s="44">
        <v>0</v>
      </c>
      <c r="Q807" s="2">
        <v>0</v>
      </c>
      <c r="R807" s="2">
        <v>3</v>
      </c>
      <c r="S807" s="2">
        <v>0</v>
      </c>
    </row>
    <row r="808" spans="1:19" customFormat="1" x14ac:dyDescent="0.2">
      <c r="A808" s="2">
        <v>98310</v>
      </c>
      <c r="B808" s="3"/>
      <c r="C808" s="3"/>
      <c r="D808" s="94" t="s">
        <v>76</v>
      </c>
      <c r="E808" s="3" t="s">
        <v>1608</v>
      </c>
      <c r="F808" s="16" t="s">
        <v>1609</v>
      </c>
      <c r="G808" s="46">
        <f t="shared" si="49"/>
        <v>1</v>
      </c>
      <c r="H808" s="30">
        <v>1</v>
      </c>
      <c r="I808" s="31">
        <v>1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38</v>
      </c>
      <c r="E809" s="3" t="s">
        <v>1610</v>
      </c>
      <c r="F809" s="16" t="s">
        <v>1611</v>
      </c>
      <c r="G809" s="46">
        <f t="shared" si="49"/>
        <v>21</v>
      </c>
      <c r="H809" s="30">
        <v>21</v>
      </c>
      <c r="I809" s="31">
        <v>3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76</v>
      </c>
      <c r="E810" s="3" t="s">
        <v>1612</v>
      </c>
      <c r="F810" s="16" t="s">
        <v>1613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38</v>
      </c>
      <c r="E811" s="3" t="s">
        <v>1614</v>
      </c>
      <c r="F811" s="16" t="s">
        <v>1615</v>
      </c>
      <c r="G811" s="46">
        <f t="shared" si="49"/>
        <v>2</v>
      </c>
      <c r="H811" s="30">
        <v>2</v>
      </c>
      <c r="I811" s="31">
        <v>2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145</v>
      </c>
      <c r="E812" s="3" t="s">
        <v>1616</v>
      </c>
      <c r="F812" s="16" t="s">
        <v>1617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91</v>
      </c>
      <c r="E813" s="3" t="s">
        <v>1618</v>
      </c>
      <c r="F813" s="16" t="s">
        <v>1619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76</v>
      </c>
      <c r="E814" s="3" t="s">
        <v>1620</v>
      </c>
      <c r="F814" s="16" t="s">
        <v>1621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38</v>
      </c>
      <c r="E815" s="3" t="s">
        <v>1622</v>
      </c>
      <c r="F815" s="16" t="s">
        <v>1623</v>
      </c>
      <c r="G815" s="46">
        <f t="shared" si="49"/>
        <v>17</v>
      </c>
      <c r="H815" s="30">
        <v>14</v>
      </c>
      <c r="I815" s="31">
        <v>2</v>
      </c>
      <c r="J815" s="28">
        <f t="shared" si="50"/>
        <v>3</v>
      </c>
      <c r="K815" s="29">
        <f t="shared" si="51"/>
        <v>1</v>
      </c>
      <c r="L815" s="51">
        <v>0</v>
      </c>
      <c r="M815" s="2">
        <v>0</v>
      </c>
      <c r="N815" s="51">
        <v>3</v>
      </c>
      <c r="O815" s="29">
        <f t="shared" si="52"/>
        <v>1</v>
      </c>
      <c r="P815" s="44">
        <v>1</v>
      </c>
      <c r="Q815" s="2">
        <v>1</v>
      </c>
      <c r="R815" s="2">
        <v>0</v>
      </c>
      <c r="S815" s="2">
        <v>1</v>
      </c>
    </row>
    <row r="816" spans="1:19" customFormat="1" hidden="1" x14ac:dyDescent="0.2">
      <c r="A816" s="2">
        <v>98590</v>
      </c>
      <c r="B816" s="3"/>
      <c r="C816" s="3"/>
      <c r="D816" s="3" t="s">
        <v>38</v>
      </c>
      <c r="E816" s="3" t="s">
        <v>1624</v>
      </c>
      <c r="F816" s="16" t="s">
        <v>1625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96</v>
      </c>
      <c r="E817" s="3" t="s">
        <v>1626</v>
      </c>
      <c r="F817" s="16" t="s">
        <v>1627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x14ac:dyDescent="0.2">
      <c r="A818" s="2">
        <v>98640</v>
      </c>
      <c r="B818" s="3"/>
      <c r="C818" s="3"/>
      <c r="D818" s="3" t="s">
        <v>0</v>
      </c>
      <c r="E818" s="3" t="s">
        <v>1628</v>
      </c>
      <c r="F818" s="16" t="s">
        <v>1629</v>
      </c>
      <c r="G818" s="46">
        <f t="shared" si="49"/>
        <v>4</v>
      </c>
      <c r="H818" s="30">
        <v>4</v>
      </c>
      <c r="I818" s="31">
        <v>7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x14ac:dyDescent="0.2">
      <c r="A819" s="2">
        <v>98650</v>
      </c>
      <c r="B819" s="3"/>
      <c r="C819" s="3"/>
      <c r="D819" s="94" t="s">
        <v>76</v>
      </c>
      <c r="E819" s="3" t="s">
        <v>1630</v>
      </c>
      <c r="F819" s="16" t="s">
        <v>1631</v>
      </c>
      <c r="G819" s="46">
        <f t="shared" si="49"/>
        <v>1</v>
      </c>
      <c r="H819" s="30">
        <v>1</v>
      </c>
      <c r="I819" s="31">
        <v>1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x14ac:dyDescent="0.2">
      <c r="A820" s="2">
        <v>98660</v>
      </c>
      <c r="B820" s="3"/>
      <c r="C820" s="3"/>
      <c r="D820" s="3" t="s">
        <v>0</v>
      </c>
      <c r="E820" s="3" t="s">
        <v>1632</v>
      </c>
      <c r="F820" s="16" t="s">
        <v>1633</v>
      </c>
      <c r="G820" s="46">
        <f t="shared" si="49"/>
        <v>1</v>
      </c>
      <c r="H820" s="30">
        <v>0</v>
      </c>
      <c r="I820" s="31">
        <v>0</v>
      </c>
      <c r="J820" s="28">
        <f t="shared" si="50"/>
        <v>1</v>
      </c>
      <c r="K820" s="29">
        <f t="shared" si="51"/>
        <v>1</v>
      </c>
      <c r="L820" s="51">
        <v>0</v>
      </c>
      <c r="M820" s="2">
        <v>0</v>
      </c>
      <c r="N820" s="51">
        <v>1</v>
      </c>
      <c r="O820" s="29">
        <f t="shared" si="52"/>
        <v>1</v>
      </c>
      <c r="P820" s="44">
        <v>0</v>
      </c>
      <c r="Q820" s="2">
        <v>0</v>
      </c>
      <c r="R820" s="2">
        <v>0</v>
      </c>
      <c r="S820" s="2">
        <v>1</v>
      </c>
    </row>
    <row r="821" spans="1:19" hidden="1" x14ac:dyDescent="0.2">
      <c r="A821" s="2">
        <v>98670</v>
      </c>
      <c r="B821" s="3"/>
      <c r="C821" s="3"/>
      <c r="D821" s="94" t="s">
        <v>96</v>
      </c>
      <c r="E821" s="3" t="s">
        <v>1634</v>
      </c>
      <c r="F821" s="16" t="s">
        <v>1635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96</v>
      </c>
      <c r="E822" s="3" t="s">
        <v>1636</v>
      </c>
      <c r="F822" s="16" t="s">
        <v>1637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x14ac:dyDescent="0.2">
      <c r="A823" s="2">
        <v>98700</v>
      </c>
      <c r="B823" s="3"/>
      <c r="C823" s="3"/>
      <c r="D823" s="94" t="s">
        <v>76</v>
      </c>
      <c r="E823" s="3" t="s">
        <v>1638</v>
      </c>
      <c r="F823" s="16" t="s">
        <v>1639</v>
      </c>
      <c r="G823" s="46">
        <f t="shared" si="49"/>
        <v>2</v>
      </c>
      <c r="H823" s="30">
        <v>0</v>
      </c>
      <c r="I823" s="31">
        <v>0</v>
      </c>
      <c r="J823" s="28">
        <f t="shared" si="50"/>
        <v>2</v>
      </c>
      <c r="K823" s="29">
        <f t="shared" si="51"/>
        <v>2</v>
      </c>
      <c r="L823" s="51">
        <v>0</v>
      </c>
      <c r="M823" s="2">
        <v>0</v>
      </c>
      <c r="N823" s="51">
        <v>2</v>
      </c>
      <c r="O823" s="29">
        <f t="shared" si="52"/>
        <v>2</v>
      </c>
      <c r="P823" s="44">
        <v>1</v>
      </c>
      <c r="Q823" s="2">
        <v>2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1640</v>
      </c>
      <c r="F824" s="16" t="s">
        <v>1641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x14ac:dyDescent="0.2">
      <c r="A825" s="2">
        <v>98750</v>
      </c>
      <c r="B825" s="3"/>
      <c r="C825" s="3"/>
      <c r="D825" s="3" t="s">
        <v>38</v>
      </c>
      <c r="E825" s="3" t="s">
        <v>1642</v>
      </c>
      <c r="F825" s="16" t="s">
        <v>1643</v>
      </c>
      <c r="G825" s="46">
        <f t="shared" si="49"/>
        <v>9</v>
      </c>
      <c r="H825" s="30">
        <v>9</v>
      </c>
      <c r="I825" s="31">
        <v>1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38</v>
      </c>
      <c r="E826" s="3" t="s">
        <v>1644</v>
      </c>
      <c r="F826" s="16" t="s">
        <v>1645</v>
      </c>
      <c r="G826" s="46">
        <f t="shared" si="49"/>
        <v>15</v>
      </c>
      <c r="H826" s="30">
        <v>15</v>
      </c>
      <c r="I826" s="31">
        <v>6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45</v>
      </c>
      <c r="C827" s="3" t="s">
        <v>45</v>
      </c>
      <c r="D827" s="3"/>
      <c r="E827" s="3" t="s">
        <v>1646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91</v>
      </c>
      <c r="E828" s="3" t="s">
        <v>1647</v>
      </c>
      <c r="F828" s="16" t="s">
        <v>1648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208</v>
      </c>
      <c r="E829" s="3" t="s">
        <v>1649</v>
      </c>
      <c r="F829" s="16" t="s">
        <v>1650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76</v>
      </c>
      <c r="E830" s="3" t="s">
        <v>1651</v>
      </c>
      <c r="F830" s="16" t="s">
        <v>1652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38</v>
      </c>
      <c r="E831" s="3" t="s">
        <v>1653</v>
      </c>
      <c r="F831" s="16" t="s">
        <v>1654</v>
      </c>
      <c r="G831" s="46">
        <f t="shared" si="49"/>
        <v>2</v>
      </c>
      <c r="H831" s="30">
        <v>2</v>
      </c>
      <c r="I831" s="31">
        <v>2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1655</v>
      </c>
      <c r="F832" s="16" t="s">
        <v>1656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91</v>
      </c>
      <c r="E833" s="3" t="s">
        <v>1657</v>
      </c>
      <c r="F833" s="16" t="s">
        <v>1658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38</v>
      </c>
      <c r="E834" s="3" t="s">
        <v>1659</v>
      </c>
      <c r="F834" s="16" t="s">
        <v>1660</v>
      </c>
      <c r="G834" s="46">
        <f t="shared" ref="G834:G896" si="53">SUM(H834, J834)</f>
        <v>7</v>
      </c>
      <c r="H834" s="30">
        <v>4</v>
      </c>
      <c r="I834" s="31">
        <v>1</v>
      </c>
      <c r="J834" s="28">
        <f t="shared" ref="J834:J896" si="54">L834+N834</f>
        <v>3</v>
      </c>
      <c r="K834" s="29">
        <f t="shared" ref="K834:K896" si="55">MAX(P834:S834, M834)</f>
        <v>1</v>
      </c>
      <c r="L834" s="51">
        <v>0</v>
      </c>
      <c r="M834" s="2">
        <v>0</v>
      </c>
      <c r="N834" s="51">
        <v>3</v>
      </c>
      <c r="O834" s="29">
        <f t="shared" si="52"/>
        <v>1</v>
      </c>
      <c r="P834" s="44">
        <v>1</v>
      </c>
      <c r="Q834" s="2">
        <v>1</v>
      </c>
      <c r="R834" s="2">
        <v>1</v>
      </c>
      <c r="S834" s="2">
        <v>0</v>
      </c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1661</v>
      </c>
      <c r="F835" s="16" t="s">
        <v>1662</v>
      </c>
      <c r="G835" s="46">
        <f t="shared" si="53"/>
        <v>0</v>
      </c>
      <c r="H835" s="30">
        <v>0</v>
      </c>
      <c r="I835" s="31">
        <v>0</v>
      </c>
      <c r="J835" s="28">
        <f t="shared" si="54"/>
        <v>0</v>
      </c>
      <c r="K835" s="29">
        <f t="shared" si="55"/>
        <v>0</v>
      </c>
      <c r="L835" s="51">
        <v>0</v>
      </c>
      <c r="M835" s="2">
        <v>0</v>
      </c>
      <c r="N835" s="51">
        <v>0</v>
      </c>
      <c r="O835" s="29">
        <f t="shared" si="52"/>
        <v>0</v>
      </c>
      <c r="P835" s="44">
        <v>0</v>
      </c>
      <c r="Q835" s="2">
        <v>0</v>
      </c>
      <c r="R835" s="2">
        <v>0</v>
      </c>
      <c r="S835" s="2">
        <v>0</v>
      </c>
    </row>
    <row r="836" spans="1:19" customFormat="1" x14ac:dyDescent="0.2">
      <c r="A836" s="2">
        <v>99140</v>
      </c>
      <c r="B836" s="3"/>
      <c r="C836" s="3"/>
      <c r="D836" s="94" t="s">
        <v>91</v>
      </c>
      <c r="E836" s="3" t="s">
        <v>1663</v>
      </c>
      <c r="F836" s="16" t="s">
        <v>1664</v>
      </c>
      <c r="G836" s="46">
        <f t="shared" si="53"/>
        <v>26</v>
      </c>
      <c r="H836" s="30">
        <v>22</v>
      </c>
      <c r="I836" s="31">
        <v>4</v>
      </c>
      <c r="J836" s="28">
        <f t="shared" si="54"/>
        <v>4</v>
      </c>
      <c r="K836" s="29">
        <f t="shared" si="55"/>
        <v>3</v>
      </c>
      <c r="L836" s="51">
        <v>0</v>
      </c>
      <c r="M836" s="2">
        <v>0</v>
      </c>
      <c r="N836" s="51">
        <v>4</v>
      </c>
      <c r="O836" s="29">
        <f t="shared" si="52"/>
        <v>3</v>
      </c>
      <c r="P836" s="44">
        <v>3</v>
      </c>
      <c r="Q836" s="2">
        <v>2</v>
      </c>
      <c r="R836" s="2">
        <v>0</v>
      </c>
      <c r="S836" s="2">
        <v>2</v>
      </c>
    </row>
    <row r="837" spans="1:19" customFormat="1" x14ac:dyDescent="0.2">
      <c r="A837" s="2">
        <v>99170</v>
      </c>
      <c r="B837" s="3"/>
      <c r="C837" s="3"/>
      <c r="D837" s="3" t="s">
        <v>38</v>
      </c>
      <c r="E837" s="3" t="s">
        <v>1665</v>
      </c>
      <c r="F837" s="16" t="s">
        <v>1666</v>
      </c>
      <c r="G837" s="46">
        <f t="shared" si="53"/>
        <v>7</v>
      </c>
      <c r="H837" s="30">
        <v>5</v>
      </c>
      <c r="I837" s="31">
        <v>3</v>
      </c>
      <c r="J837" s="28">
        <f t="shared" si="54"/>
        <v>2</v>
      </c>
      <c r="K837" s="29">
        <f t="shared" si="55"/>
        <v>1</v>
      </c>
      <c r="L837" s="51">
        <v>0</v>
      </c>
      <c r="M837" s="2">
        <v>0</v>
      </c>
      <c r="N837" s="51">
        <v>2</v>
      </c>
      <c r="O837" s="29">
        <f t="shared" si="52"/>
        <v>1</v>
      </c>
      <c r="P837" s="44">
        <v>1</v>
      </c>
      <c r="Q837" s="2">
        <v>0</v>
      </c>
      <c r="R837" s="2">
        <v>0</v>
      </c>
      <c r="S837" s="2">
        <v>1</v>
      </c>
    </row>
    <row r="838" spans="1:19" customFormat="1" x14ac:dyDescent="0.2">
      <c r="A838" s="2">
        <v>99180</v>
      </c>
      <c r="B838" s="3"/>
      <c r="C838" s="3"/>
      <c r="D838" s="3" t="s">
        <v>38</v>
      </c>
      <c r="E838" s="3" t="s">
        <v>1667</v>
      </c>
      <c r="F838" s="16" t="s">
        <v>1668</v>
      </c>
      <c r="G838" s="46">
        <f t="shared" si="53"/>
        <v>1</v>
      </c>
      <c r="H838" s="30">
        <v>0</v>
      </c>
      <c r="I838" s="31">
        <v>0</v>
      </c>
      <c r="J838" s="28">
        <f t="shared" si="54"/>
        <v>1</v>
      </c>
      <c r="K838" s="29">
        <f t="shared" si="55"/>
        <v>1</v>
      </c>
      <c r="L838" s="51">
        <v>0</v>
      </c>
      <c r="M838" s="2">
        <v>0</v>
      </c>
      <c r="N838" s="51">
        <v>1</v>
      </c>
      <c r="O838" s="29">
        <f t="shared" si="52"/>
        <v>1</v>
      </c>
      <c r="P838" s="44">
        <v>0</v>
      </c>
      <c r="Q838" s="2">
        <v>0</v>
      </c>
      <c r="R838" s="2">
        <v>1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38</v>
      </c>
      <c r="E839" s="3" t="s">
        <v>1669</v>
      </c>
      <c r="F839" s="16" t="s">
        <v>1670</v>
      </c>
      <c r="G839" s="46">
        <f t="shared" si="53"/>
        <v>0</v>
      </c>
      <c r="H839" s="30">
        <v>0</v>
      </c>
      <c r="I839" s="31">
        <v>0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38</v>
      </c>
      <c r="E840" s="3" t="s">
        <v>1671</v>
      </c>
      <c r="F840" s="16" t="s">
        <v>1672</v>
      </c>
      <c r="G840" s="46">
        <f t="shared" si="53"/>
        <v>10</v>
      </c>
      <c r="H840" s="30">
        <v>10</v>
      </c>
      <c r="I840" s="31">
        <v>3</v>
      </c>
      <c r="J840" s="28">
        <f t="shared" si="54"/>
        <v>0</v>
      </c>
      <c r="K840" s="29">
        <f t="shared" si="55"/>
        <v>0</v>
      </c>
      <c r="L840" s="51">
        <v>0</v>
      </c>
      <c r="M840" s="2">
        <v>0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hidden="1" x14ac:dyDescent="0.2">
      <c r="A841" s="2">
        <v>99250</v>
      </c>
      <c r="B841" s="3"/>
      <c r="C841" s="3"/>
      <c r="D841" s="3" t="s">
        <v>38</v>
      </c>
      <c r="E841" s="3" t="s">
        <v>1673</v>
      </c>
      <c r="F841" s="16" t="s">
        <v>1674</v>
      </c>
      <c r="G841" s="46">
        <f t="shared" si="53"/>
        <v>0</v>
      </c>
      <c r="H841" s="30">
        <v>0</v>
      </c>
      <c r="I841" s="31">
        <v>0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38</v>
      </c>
      <c r="E842" s="3" t="s">
        <v>1675</v>
      </c>
      <c r="F842" s="16" t="s">
        <v>1676</v>
      </c>
      <c r="G842" s="46">
        <f t="shared" si="53"/>
        <v>0</v>
      </c>
      <c r="H842" s="30">
        <v>0</v>
      </c>
      <c r="I842" s="31">
        <v>0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1677</v>
      </c>
      <c r="F843" s="16" t="s">
        <v>1678</v>
      </c>
      <c r="G843" s="46">
        <f t="shared" si="53"/>
        <v>0</v>
      </c>
      <c r="H843" s="30">
        <v>0</v>
      </c>
      <c r="I843" s="31">
        <v>0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38</v>
      </c>
      <c r="E844" s="3" t="s">
        <v>1679</v>
      </c>
      <c r="F844" s="16" t="s">
        <v>1680</v>
      </c>
      <c r="G844" s="46">
        <f t="shared" si="53"/>
        <v>1</v>
      </c>
      <c r="H844" s="30">
        <v>1</v>
      </c>
      <c r="I844" s="31">
        <v>1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45</v>
      </c>
      <c r="C845" s="3" t="s">
        <v>45</v>
      </c>
      <c r="D845" s="3"/>
      <c r="E845" s="3" t="s">
        <v>1681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38</v>
      </c>
      <c r="E846" s="3" t="s">
        <v>1682</v>
      </c>
      <c r="F846" s="16" t="s">
        <v>1683</v>
      </c>
      <c r="G846" s="46">
        <f t="shared" si="53"/>
        <v>2</v>
      </c>
      <c r="H846" s="30">
        <v>2</v>
      </c>
      <c r="I846" s="31">
        <v>1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76</v>
      </c>
      <c r="E847" s="3" t="s">
        <v>1684</v>
      </c>
      <c r="F847" s="16" t="s">
        <v>1685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91</v>
      </c>
      <c r="E848" s="3" t="s">
        <v>1686</v>
      </c>
      <c r="F848" s="16" t="s">
        <v>1687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96</v>
      </c>
      <c r="E849" s="3" t="s">
        <v>1688</v>
      </c>
      <c r="F849" s="16" t="s">
        <v>1689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91</v>
      </c>
      <c r="E850" s="3" t="s">
        <v>1690</v>
      </c>
      <c r="F850" s="16" t="s">
        <v>1691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45</v>
      </c>
      <c r="C851" s="3" t="s">
        <v>45</v>
      </c>
      <c r="D851" s="3"/>
      <c r="E851" s="3" t="s">
        <v>1692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45</v>
      </c>
      <c r="C852" s="3" t="s">
        <v>45</v>
      </c>
      <c r="D852" s="3"/>
      <c r="E852" s="3" t="s">
        <v>1693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38</v>
      </c>
      <c r="E853" s="3" t="s">
        <v>1694</v>
      </c>
      <c r="F853" s="16" t="s">
        <v>1695</v>
      </c>
      <c r="G853" s="46">
        <f t="shared" si="53"/>
        <v>8</v>
      </c>
      <c r="H853" s="30">
        <v>8</v>
      </c>
      <c r="I853" s="31">
        <v>1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x14ac:dyDescent="0.2">
      <c r="A854" s="2">
        <v>99570</v>
      </c>
      <c r="B854" s="3"/>
      <c r="C854" s="3"/>
      <c r="D854" s="3" t="s">
        <v>38</v>
      </c>
      <c r="E854" s="3" t="s">
        <v>1696</v>
      </c>
      <c r="F854" s="16" t="s">
        <v>1697</v>
      </c>
      <c r="G854" s="46">
        <f t="shared" si="53"/>
        <v>2</v>
      </c>
      <c r="H854" s="30">
        <v>2</v>
      </c>
      <c r="I854" s="31">
        <v>1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45</v>
      </c>
      <c r="C855" s="3" t="s">
        <v>45</v>
      </c>
      <c r="D855" s="94" t="s">
        <v>208</v>
      </c>
      <c r="E855" s="3" t="s">
        <v>1698</v>
      </c>
      <c r="F855" s="16" t="s">
        <v>1699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208</v>
      </c>
      <c r="E856" s="3" t="s">
        <v>1700</v>
      </c>
      <c r="F856" s="16" t="s">
        <v>1701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91</v>
      </c>
      <c r="E857" s="3" t="s">
        <v>1702</v>
      </c>
      <c r="F857" s="16" t="s">
        <v>1703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99720</v>
      </c>
      <c r="B858" s="3"/>
      <c r="C858" s="3"/>
      <c r="D858" s="3" t="s">
        <v>38</v>
      </c>
      <c r="E858" s="3" t="s">
        <v>1704</v>
      </c>
      <c r="F858" s="16" t="s">
        <v>1705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45</v>
      </c>
      <c r="C859" s="3" t="s">
        <v>45</v>
      </c>
      <c r="D859" s="3"/>
      <c r="E859" s="3" t="s">
        <v>1706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45</v>
      </c>
      <c r="C860" s="3" t="s">
        <v>45</v>
      </c>
      <c r="D860" s="3"/>
      <c r="E860" s="3" t="s">
        <v>1707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38</v>
      </c>
      <c r="E861" s="3" t="s">
        <v>1708</v>
      </c>
      <c r="F861" s="16" t="s">
        <v>1709</v>
      </c>
      <c r="G861" s="46">
        <f t="shared" si="53"/>
        <v>15</v>
      </c>
      <c r="H861" s="30">
        <v>15</v>
      </c>
      <c r="I861" s="31">
        <v>3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99850</v>
      </c>
      <c r="B862" s="3"/>
      <c r="C862" s="3"/>
      <c r="D862" s="3" t="s">
        <v>38</v>
      </c>
      <c r="E862" s="3" t="s">
        <v>1710</v>
      </c>
      <c r="F862" s="16" t="s">
        <v>1711</v>
      </c>
      <c r="G862" s="46">
        <f t="shared" si="53"/>
        <v>5</v>
      </c>
      <c r="H862" s="30">
        <v>5</v>
      </c>
      <c r="I862" s="31">
        <v>1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38</v>
      </c>
      <c r="E863" s="3" t="s">
        <v>1712</v>
      </c>
      <c r="F863" s="16" t="s">
        <v>1713</v>
      </c>
      <c r="G863" s="46">
        <f t="shared" si="53"/>
        <v>7</v>
      </c>
      <c r="H863" s="30">
        <v>6</v>
      </c>
      <c r="I863" s="31">
        <v>1</v>
      </c>
      <c r="J863" s="28">
        <f t="shared" si="54"/>
        <v>1</v>
      </c>
      <c r="K863" s="29">
        <f t="shared" si="55"/>
        <v>1</v>
      </c>
      <c r="L863" s="51">
        <v>0</v>
      </c>
      <c r="M863" s="2">
        <v>0</v>
      </c>
      <c r="N863" s="51">
        <v>1</v>
      </c>
      <c r="O863" s="29">
        <f t="shared" si="52"/>
        <v>1</v>
      </c>
      <c r="P863" s="44">
        <v>0</v>
      </c>
      <c r="Q863" s="2">
        <v>0</v>
      </c>
      <c r="R863" s="2">
        <v>0</v>
      </c>
      <c r="S863" s="2">
        <v>1</v>
      </c>
    </row>
    <row r="864" spans="1:19" customFormat="1" hidden="1" x14ac:dyDescent="0.2">
      <c r="A864" s="2">
        <v>99890</v>
      </c>
      <c r="B864" s="3"/>
      <c r="C864" s="3"/>
      <c r="D864" s="3" t="s">
        <v>38</v>
      </c>
      <c r="E864" s="3" t="s">
        <v>1714</v>
      </c>
      <c r="F864" s="16" t="s">
        <v>1715</v>
      </c>
      <c r="G864" s="46">
        <f t="shared" si="53"/>
        <v>0</v>
      </c>
      <c r="H864" s="30">
        <v>0</v>
      </c>
      <c r="I864" s="31">
        <v>0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38</v>
      </c>
      <c r="E865" s="3" t="s">
        <v>1716</v>
      </c>
      <c r="F865" s="16" t="s">
        <v>1717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38</v>
      </c>
      <c r="E866" s="3" t="s">
        <v>1718</v>
      </c>
      <c r="F866" s="16" t="s">
        <v>1719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38</v>
      </c>
      <c r="E867" s="3" t="s">
        <v>1720</v>
      </c>
      <c r="F867" s="16" t="s">
        <v>1721</v>
      </c>
      <c r="G867" s="46">
        <f t="shared" si="53"/>
        <v>3</v>
      </c>
      <c r="H867" s="30">
        <v>3</v>
      </c>
      <c r="I867" s="31">
        <v>1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99990</v>
      </c>
      <c r="B868" s="3"/>
      <c r="C868" s="3"/>
      <c r="D868" s="3" t="s">
        <v>0</v>
      </c>
      <c r="E868" s="3" t="s">
        <v>1722</v>
      </c>
      <c r="F868" s="16" t="s">
        <v>2105</v>
      </c>
      <c r="G868" s="46">
        <f t="shared" si="53"/>
        <v>39</v>
      </c>
      <c r="H868" s="30">
        <v>36</v>
      </c>
      <c r="I868" s="31">
        <v>15</v>
      </c>
      <c r="J868" s="28">
        <f t="shared" si="54"/>
        <v>3</v>
      </c>
      <c r="K868" s="29">
        <f t="shared" si="55"/>
        <v>3</v>
      </c>
      <c r="L868" s="51">
        <v>0</v>
      </c>
      <c r="M868" s="2">
        <v>0</v>
      </c>
      <c r="N868" s="51">
        <v>3</v>
      </c>
      <c r="O868" s="29">
        <f t="shared" si="52"/>
        <v>3</v>
      </c>
      <c r="P868" s="44">
        <v>3</v>
      </c>
      <c r="Q868" s="2">
        <v>0</v>
      </c>
      <c r="R868" s="2">
        <v>1</v>
      </c>
      <c r="S868" s="2">
        <v>1</v>
      </c>
    </row>
    <row r="869" spans="1:19" customFormat="1" x14ac:dyDescent="0.2">
      <c r="A869" s="2">
        <v>100000</v>
      </c>
      <c r="B869" s="3"/>
      <c r="C869" s="3"/>
      <c r="D869" s="3" t="s">
        <v>38</v>
      </c>
      <c r="E869" s="3" t="s">
        <v>1723</v>
      </c>
      <c r="F869" s="16" t="s">
        <v>1724</v>
      </c>
      <c r="G869" s="46">
        <f t="shared" si="53"/>
        <v>15</v>
      </c>
      <c r="H869" s="30">
        <v>15</v>
      </c>
      <c r="I869" s="31">
        <v>2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38</v>
      </c>
      <c r="E870" s="3" t="s">
        <v>1725</v>
      </c>
      <c r="F870" s="16" t="s">
        <v>1726</v>
      </c>
      <c r="G870" s="46">
        <f t="shared" si="53"/>
        <v>4</v>
      </c>
      <c r="H870" s="30">
        <v>4</v>
      </c>
      <c r="I870" s="31">
        <v>2</v>
      </c>
      <c r="J870" s="28">
        <f t="shared" si="54"/>
        <v>0</v>
      </c>
      <c r="K870" s="29">
        <f t="shared" si="55"/>
        <v>0</v>
      </c>
      <c r="L870" s="51">
        <v>0</v>
      </c>
      <c r="M870" s="2">
        <v>0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38</v>
      </c>
      <c r="E871" s="3" t="s">
        <v>1727</v>
      </c>
      <c r="F871" s="16" t="s">
        <v>1728</v>
      </c>
      <c r="G871" s="46">
        <f t="shared" si="53"/>
        <v>26</v>
      </c>
      <c r="H871" s="30">
        <v>20</v>
      </c>
      <c r="I871" s="31">
        <v>9</v>
      </c>
      <c r="J871" s="28">
        <f t="shared" si="54"/>
        <v>6</v>
      </c>
      <c r="K871" s="29">
        <f t="shared" si="55"/>
        <v>10</v>
      </c>
      <c r="L871" s="51">
        <v>0</v>
      </c>
      <c r="M871" s="2">
        <v>0</v>
      </c>
      <c r="N871" s="51">
        <v>6</v>
      </c>
      <c r="O871" s="29">
        <f t="shared" si="56"/>
        <v>10</v>
      </c>
      <c r="P871" s="44">
        <v>1</v>
      </c>
      <c r="Q871" s="2">
        <v>1</v>
      </c>
      <c r="R871" s="2">
        <v>1</v>
      </c>
      <c r="S871" s="2">
        <v>10</v>
      </c>
    </row>
    <row r="872" spans="1:19" customFormat="1" x14ac:dyDescent="0.2">
      <c r="A872" s="2">
        <v>100030</v>
      </c>
      <c r="B872" s="3" t="s">
        <v>105</v>
      </c>
      <c r="C872" s="3" t="s">
        <v>105</v>
      </c>
      <c r="D872" s="3" t="s">
        <v>106</v>
      </c>
      <c r="E872" s="3" t="s">
        <v>1729</v>
      </c>
      <c r="F872" s="16" t="s">
        <v>1730</v>
      </c>
      <c r="G872" s="46">
        <f t="shared" si="53"/>
        <v>4</v>
      </c>
      <c r="H872" s="30">
        <v>0</v>
      </c>
      <c r="I872" s="31">
        <v>0</v>
      </c>
      <c r="J872" s="28">
        <f t="shared" si="54"/>
        <v>4</v>
      </c>
      <c r="K872" s="29">
        <f t="shared" si="55"/>
        <v>2</v>
      </c>
      <c r="L872" s="51">
        <v>0</v>
      </c>
      <c r="M872" s="2">
        <v>0</v>
      </c>
      <c r="N872" s="51">
        <v>4</v>
      </c>
      <c r="O872" s="29">
        <f t="shared" si="56"/>
        <v>2</v>
      </c>
      <c r="P872" s="44">
        <v>2</v>
      </c>
      <c r="Q872" s="2">
        <v>1</v>
      </c>
      <c r="R872" s="2">
        <v>0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38</v>
      </c>
      <c r="E873" s="3" t="s">
        <v>1731</v>
      </c>
      <c r="F873" s="16" t="s">
        <v>1732</v>
      </c>
      <c r="G873" s="46">
        <f t="shared" si="53"/>
        <v>41</v>
      </c>
      <c r="H873" s="30">
        <v>35</v>
      </c>
      <c r="I873" s="31">
        <v>12</v>
      </c>
      <c r="J873" s="28">
        <f t="shared" si="54"/>
        <v>6</v>
      </c>
      <c r="K873" s="29">
        <f t="shared" si="55"/>
        <v>14</v>
      </c>
      <c r="L873" s="51">
        <v>0</v>
      </c>
      <c r="M873" s="2">
        <v>0</v>
      </c>
      <c r="N873" s="51">
        <v>6</v>
      </c>
      <c r="O873" s="29">
        <f t="shared" si="56"/>
        <v>14</v>
      </c>
      <c r="P873" s="44">
        <v>14</v>
      </c>
      <c r="Q873" s="2">
        <v>6</v>
      </c>
      <c r="R873" s="2">
        <v>1</v>
      </c>
      <c r="S873" s="2">
        <v>10</v>
      </c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1733</v>
      </c>
      <c r="F874" s="16" t="s">
        <v>1734</v>
      </c>
      <c r="G874" s="46">
        <f t="shared" si="53"/>
        <v>1</v>
      </c>
      <c r="H874" s="30">
        <v>1</v>
      </c>
      <c r="I874" s="31">
        <v>1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38</v>
      </c>
      <c r="E875" s="3" t="s">
        <v>1735</v>
      </c>
      <c r="F875" s="16" t="s">
        <v>1736</v>
      </c>
      <c r="G875" s="46">
        <f t="shared" si="53"/>
        <v>25</v>
      </c>
      <c r="H875" s="30">
        <v>20</v>
      </c>
      <c r="I875" s="31">
        <v>12</v>
      </c>
      <c r="J875" s="28">
        <f t="shared" si="54"/>
        <v>5</v>
      </c>
      <c r="K875" s="29">
        <f t="shared" si="55"/>
        <v>6</v>
      </c>
      <c r="L875" s="51">
        <v>0</v>
      </c>
      <c r="M875" s="2">
        <v>0</v>
      </c>
      <c r="N875" s="51">
        <v>5</v>
      </c>
      <c r="O875" s="29">
        <f t="shared" si="56"/>
        <v>6</v>
      </c>
      <c r="P875" s="44">
        <v>6</v>
      </c>
      <c r="Q875" s="2">
        <v>1</v>
      </c>
      <c r="R875" s="2">
        <v>0</v>
      </c>
      <c r="S875" s="2">
        <v>5</v>
      </c>
    </row>
    <row r="876" spans="1:19" customFormat="1" x14ac:dyDescent="0.2">
      <c r="A876" s="2">
        <v>100070</v>
      </c>
      <c r="B876" s="3"/>
      <c r="C876" s="3"/>
      <c r="D876" s="3" t="s">
        <v>38</v>
      </c>
      <c r="E876" s="3" t="s">
        <v>1737</v>
      </c>
      <c r="F876" s="16" t="s">
        <v>1738</v>
      </c>
      <c r="G876" s="46">
        <f t="shared" si="53"/>
        <v>10</v>
      </c>
      <c r="H876" s="30">
        <v>5</v>
      </c>
      <c r="I876" s="31">
        <v>1</v>
      </c>
      <c r="J876" s="28">
        <f t="shared" si="54"/>
        <v>5</v>
      </c>
      <c r="K876" s="29">
        <f t="shared" si="55"/>
        <v>2</v>
      </c>
      <c r="L876" s="51">
        <v>0</v>
      </c>
      <c r="M876" s="2">
        <v>0</v>
      </c>
      <c r="N876" s="51">
        <v>5</v>
      </c>
      <c r="O876" s="29">
        <f t="shared" si="56"/>
        <v>2</v>
      </c>
      <c r="P876" s="44">
        <v>1</v>
      </c>
      <c r="Q876" s="2">
        <v>0</v>
      </c>
      <c r="R876" s="2">
        <v>0</v>
      </c>
      <c r="S876" s="2">
        <v>2</v>
      </c>
    </row>
    <row r="877" spans="1:19" customFormat="1" x14ac:dyDescent="0.2">
      <c r="A877" s="2">
        <v>100100</v>
      </c>
      <c r="B877" s="3"/>
      <c r="C877" s="3"/>
      <c r="D877" s="3" t="s">
        <v>38</v>
      </c>
      <c r="E877" s="3" t="s">
        <v>1739</v>
      </c>
      <c r="F877" s="16" t="s">
        <v>1740</v>
      </c>
      <c r="G877" s="46">
        <f t="shared" si="53"/>
        <v>19</v>
      </c>
      <c r="H877" s="30">
        <v>16</v>
      </c>
      <c r="I877" s="31">
        <v>2</v>
      </c>
      <c r="J877" s="28">
        <f t="shared" si="54"/>
        <v>3</v>
      </c>
      <c r="K877" s="29">
        <f t="shared" si="55"/>
        <v>8</v>
      </c>
      <c r="L877" s="51">
        <v>0</v>
      </c>
      <c r="M877" s="2">
        <v>0</v>
      </c>
      <c r="N877" s="51">
        <v>3</v>
      </c>
      <c r="O877" s="29">
        <f t="shared" si="56"/>
        <v>8</v>
      </c>
      <c r="P877" s="44">
        <v>3</v>
      </c>
      <c r="Q877" s="2">
        <v>8</v>
      </c>
      <c r="R877" s="2">
        <v>0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38</v>
      </c>
      <c r="E878" s="3" t="s">
        <v>1741</v>
      </c>
      <c r="F878" s="16" t="s">
        <v>1742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45</v>
      </c>
      <c r="C879" s="3" t="s">
        <v>45</v>
      </c>
      <c r="D879" s="3"/>
      <c r="E879" s="3" t="s">
        <v>1743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45</v>
      </c>
      <c r="C880" s="3" t="s">
        <v>45</v>
      </c>
      <c r="D880" s="3"/>
      <c r="E880" s="3" t="s">
        <v>1744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45</v>
      </c>
      <c r="C881" s="3" t="s">
        <v>45</v>
      </c>
      <c r="D881" s="3"/>
      <c r="E881" s="3" t="s">
        <v>1745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38</v>
      </c>
      <c r="E882" s="3" t="s">
        <v>1746</v>
      </c>
      <c r="F882" s="16" t="s">
        <v>1747</v>
      </c>
      <c r="G882" s="46">
        <f t="shared" si="53"/>
        <v>1</v>
      </c>
      <c r="H882" s="30">
        <v>0</v>
      </c>
      <c r="I882" s="31">
        <v>0</v>
      </c>
      <c r="J882" s="28">
        <f t="shared" si="54"/>
        <v>1</v>
      </c>
      <c r="K882" s="29">
        <f t="shared" si="55"/>
        <v>1</v>
      </c>
      <c r="L882" s="51">
        <v>0</v>
      </c>
      <c r="M882" s="2">
        <v>0</v>
      </c>
      <c r="N882" s="51">
        <v>1</v>
      </c>
      <c r="O882" s="29">
        <f t="shared" si="56"/>
        <v>1</v>
      </c>
      <c r="P882" s="44">
        <v>0</v>
      </c>
      <c r="Q882" s="2">
        <v>1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45</v>
      </c>
      <c r="C883" s="3" t="s">
        <v>45</v>
      </c>
      <c r="D883" s="3"/>
      <c r="E883" s="3" t="s">
        <v>1748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100280</v>
      </c>
      <c r="B884" s="3"/>
      <c r="C884" s="3"/>
      <c r="D884" s="3" t="s">
        <v>38</v>
      </c>
      <c r="E884" s="3" t="s">
        <v>1749</v>
      </c>
      <c r="F884" s="16" t="s">
        <v>2110</v>
      </c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105</v>
      </c>
      <c r="C885" s="3" t="s">
        <v>105</v>
      </c>
      <c r="D885" s="3" t="s">
        <v>106</v>
      </c>
      <c r="E885" s="3" t="s">
        <v>1750</v>
      </c>
      <c r="F885" s="16" t="s">
        <v>1751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38</v>
      </c>
      <c r="E886" s="3" t="s">
        <v>1752</v>
      </c>
      <c r="F886" s="16" t="s">
        <v>1753</v>
      </c>
      <c r="G886" s="46">
        <f t="shared" si="53"/>
        <v>29</v>
      </c>
      <c r="H886" s="30">
        <v>25</v>
      </c>
      <c r="I886" s="31">
        <v>16</v>
      </c>
      <c r="J886" s="28">
        <f t="shared" si="54"/>
        <v>4</v>
      </c>
      <c r="K886" s="29">
        <f t="shared" si="55"/>
        <v>5</v>
      </c>
      <c r="L886" s="51">
        <v>0</v>
      </c>
      <c r="M886" s="2">
        <v>0</v>
      </c>
      <c r="N886" s="51">
        <v>4</v>
      </c>
      <c r="O886" s="29">
        <f t="shared" si="56"/>
        <v>5</v>
      </c>
      <c r="P886" s="44">
        <v>5</v>
      </c>
      <c r="Q886" s="2">
        <v>2</v>
      </c>
      <c r="R886" s="2">
        <v>4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38</v>
      </c>
      <c r="E887" s="3" t="s">
        <v>1754</v>
      </c>
      <c r="F887" s="16" t="s">
        <v>1755</v>
      </c>
      <c r="G887" s="46">
        <f t="shared" si="53"/>
        <v>29</v>
      </c>
      <c r="H887" s="30">
        <v>26</v>
      </c>
      <c r="I887" s="31">
        <v>7</v>
      </c>
      <c r="J887" s="28">
        <f t="shared" si="54"/>
        <v>3</v>
      </c>
      <c r="K887" s="29">
        <f t="shared" si="55"/>
        <v>5</v>
      </c>
      <c r="L887" s="51">
        <v>0</v>
      </c>
      <c r="M887" s="2">
        <v>0</v>
      </c>
      <c r="N887" s="51">
        <v>3</v>
      </c>
      <c r="O887" s="29">
        <f t="shared" si="56"/>
        <v>5</v>
      </c>
      <c r="P887" s="44">
        <v>2</v>
      </c>
      <c r="Q887" s="2">
        <v>5</v>
      </c>
      <c r="R887" s="2">
        <v>4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38</v>
      </c>
      <c r="E888" s="3" t="s">
        <v>1756</v>
      </c>
      <c r="F888" s="16" t="s">
        <v>1757</v>
      </c>
      <c r="G888" s="46">
        <f t="shared" si="53"/>
        <v>8</v>
      </c>
      <c r="H888" s="30">
        <v>8</v>
      </c>
      <c r="I888" s="31">
        <v>2</v>
      </c>
      <c r="J888" s="28">
        <f t="shared" si="54"/>
        <v>0</v>
      </c>
      <c r="K888" s="29">
        <f t="shared" si="55"/>
        <v>0</v>
      </c>
      <c r="L888" s="51">
        <v>0</v>
      </c>
      <c r="M888" s="2">
        <v>0</v>
      </c>
      <c r="N888" s="51">
        <v>0</v>
      </c>
      <c r="O888" s="29">
        <f t="shared" si="56"/>
        <v>0</v>
      </c>
      <c r="P888" s="44">
        <v>0</v>
      </c>
      <c r="Q888" s="2">
        <v>0</v>
      </c>
      <c r="R888" s="2">
        <v>0</v>
      </c>
      <c r="S888" s="2">
        <v>0</v>
      </c>
    </row>
    <row r="889" spans="1:19" customFormat="1" hidden="1" x14ac:dyDescent="0.2">
      <c r="A889" s="2">
        <v>100410</v>
      </c>
      <c r="B889" s="3"/>
      <c r="C889" s="3"/>
      <c r="D889" s="3" t="s">
        <v>38</v>
      </c>
      <c r="E889" s="3" t="s">
        <v>1758</v>
      </c>
      <c r="F889" s="16" t="s">
        <v>1759</v>
      </c>
      <c r="G889" s="46">
        <f t="shared" si="53"/>
        <v>0</v>
      </c>
      <c r="H889" s="30">
        <v>0</v>
      </c>
      <c r="I889" s="31">
        <v>0</v>
      </c>
      <c r="J889" s="28">
        <f t="shared" si="54"/>
        <v>0</v>
      </c>
      <c r="K889" s="29">
        <f t="shared" si="55"/>
        <v>0</v>
      </c>
      <c r="L889" s="51">
        <v>0</v>
      </c>
      <c r="M889" s="2">
        <v>0</v>
      </c>
      <c r="N889" s="51">
        <v>0</v>
      </c>
      <c r="O889" s="29">
        <f t="shared" si="56"/>
        <v>0</v>
      </c>
      <c r="P889" s="44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76</v>
      </c>
      <c r="E890" s="3" t="s">
        <v>1760</v>
      </c>
      <c r="F890" s="16" t="s">
        <v>1761</v>
      </c>
      <c r="G890" s="46">
        <f t="shared" si="53"/>
        <v>0</v>
      </c>
      <c r="H890" s="30">
        <v>0</v>
      </c>
      <c r="I890" s="31">
        <v>0</v>
      </c>
      <c r="J890" s="28">
        <f t="shared" si="54"/>
        <v>0</v>
      </c>
      <c r="K890" s="29">
        <f t="shared" si="55"/>
        <v>0</v>
      </c>
      <c r="L890" s="51">
        <v>0</v>
      </c>
      <c r="M890" s="2">
        <v>0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100430</v>
      </c>
      <c r="B891" s="3"/>
      <c r="C891" s="3"/>
      <c r="D891" s="3" t="s">
        <v>38</v>
      </c>
      <c r="E891" s="3" t="s">
        <v>1762</v>
      </c>
      <c r="F891" s="16" t="s">
        <v>1763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38</v>
      </c>
      <c r="E892" s="3" t="s">
        <v>1764</v>
      </c>
      <c r="F892" s="16" t="s">
        <v>1765</v>
      </c>
      <c r="G892" s="46">
        <f t="shared" si="53"/>
        <v>10</v>
      </c>
      <c r="H892" s="30">
        <v>9</v>
      </c>
      <c r="I892" s="31">
        <v>5</v>
      </c>
      <c r="J892" s="28">
        <f t="shared" si="54"/>
        <v>1</v>
      </c>
      <c r="K892" s="29">
        <f t="shared" si="55"/>
        <v>2</v>
      </c>
      <c r="L892" s="51">
        <v>0</v>
      </c>
      <c r="M892" s="2">
        <v>0</v>
      </c>
      <c r="N892" s="51">
        <v>1</v>
      </c>
      <c r="O892" s="29">
        <f t="shared" si="56"/>
        <v>2</v>
      </c>
      <c r="P892" s="44">
        <v>0</v>
      </c>
      <c r="Q892" s="2">
        <v>0</v>
      </c>
      <c r="R892" s="2">
        <v>2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38</v>
      </c>
      <c r="E893" s="3" t="s">
        <v>1766</v>
      </c>
      <c r="F893" s="16" t="s">
        <v>1767</v>
      </c>
      <c r="G893" s="46">
        <f t="shared" si="53"/>
        <v>10</v>
      </c>
      <c r="H893" s="30">
        <v>8</v>
      </c>
      <c r="I893" s="31">
        <v>5</v>
      </c>
      <c r="J893" s="28">
        <f t="shared" si="54"/>
        <v>2</v>
      </c>
      <c r="K893" s="29">
        <f t="shared" si="55"/>
        <v>4</v>
      </c>
      <c r="L893" s="51">
        <v>0</v>
      </c>
      <c r="M893" s="2">
        <v>0</v>
      </c>
      <c r="N893" s="51">
        <v>2</v>
      </c>
      <c r="O893" s="29">
        <f t="shared" si="56"/>
        <v>4</v>
      </c>
      <c r="P893" s="44">
        <v>4</v>
      </c>
      <c r="Q893" s="2">
        <v>1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38</v>
      </c>
      <c r="E894" s="3" t="s">
        <v>1768</v>
      </c>
      <c r="F894" s="16" t="s">
        <v>1769</v>
      </c>
      <c r="G894" s="46">
        <f t="shared" si="53"/>
        <v>12</v>
      </c>
      <c r="H894" s="30">
        <v>12</v>
      </c>
      <c r="I894" s="31">
        <v>2</v>
      </c>
      <c r="J894" s="28">
        <f t="shared" si="54"/>
        <v>0</v>
      </c>
      <c r="K894" s="29">
        <f t="shared" si="55"/>
        <v>0</v>
      </c>
      <c r="L894" s="51">
        <v>0</v>
      </c>
      <c r="M894" s="2">
        <v>0</v>
      </c>
      <c r="N894" s="51">
        <v>0</v>
      </c>
      <c r="O894" s="29">
        <f t="shared" si="56"/>
        <v>0</v>
      </c>
      <c r="P894" s="44">
        <v>0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38</v>
      </c>
      <c r="E895" s="3" t="s">
        <v>1770</v>
      </c>
      <c r="F895" s="16" t="s">
        <v>1771</v>
      </c>
      <c r="G895" s="46">
        <f t="shared" si="53"/>
        <v>9</v>
      </c>
      <c r="H895" s="30">
        <v>9</v>
      </c>
      <c r="I895" s="31">
        <v>1</v>
      </c>
      <c r="J895" s="28">
        <f t="shared" si="54"/>
        <v>0</v>
      </c>
      <c r="K895" s="29">
        <f t="shared" si="55"/>
        <v>0</v>
      </c>
      <c r="L895" s="51">
        <v>0</v>
      </c>
      <c r="M895" s="2">
        <v>0</v>
      </c>
      <c r="N895" s="51">
        <v>0</v>
      </c>
      <c r="O895" s="29">
        <f t="shared" si="56"/>
        <v>0</v>
      </c>
      <c r="P895" s="44">
        <v>0</v>
      </c>
      <c r="Q895" s="2">
        <v>0</v>
      </c>
      <c r="R895" s="2">
        <v>0</v>
      </c>
      <c r="S895" s="2">
        <v>0</v>
      </c>
    </row>
    <row r="896" spans="1:19" customFormat="1" hidden="1" x14ac:dyDescent="0.2">
      <c r="A896" s="2">
        <v>100540</v>
      </c>
      <c r="B896" s="3"/>
      <c r="C896" s="3"/>
      <c r="D896" s="3" t="s">
        <v>38</v>
      </c>
      <c r="E896" s="3" t="s">
        <v>1772</v>
      </c>
      <c r="F896" s="16" t="s">
        <v>1773</v>
      </c>
      <c r="G896" s="46">
        <f t="shared" si="53"/>
        <v>0</v>
      </c>
      <c r="H896" s="30">
        <v>0</v>
      </c>
      <c r="I896" s="31">
        <v>0</v>
      </c>
      <c r="J896" s="28">
        <f t="shared" si="54"/>
        <v>0</v>
      </c>
      <c r="K896" s="29">
        <f t="shared" si="55"/>
        <v>0</v>
      </c>
      <c r="L896" s="51">
        <v>0</v>
      </c>
      <c r="M896" s="2">
        <v>0</v>
      </c>
      <c r="N896" s="51">
        <v>0</v>
      </c>
      <c r="O896" s="29">
        <f t="shared" si="56"/>
        <v>0</v>
      </c>
      <c r="P896" s="44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100600</v>
      </c>
      <c r="B897" s="3" t="s">
        <v>45</v>
      </c>
      <c r="C897" s="3" t="s">
        <v>45</v>
      </c>
      <c r="D897" s="3"/>
      <c r="E897" s="3" t="s">
        <v>1774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38</v>
      </c>
      <c r="E898" s="3" t="s">
        <v>1775</v>
      </c>
      <c r="F898" s="16" t="s">
        <v>1776</v>
      </c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hidden="1" x14ac:dyDescent="0.2">
      <c r="A899" s="2">
        <v>100640</v>
      </c>
      <c r="B899" s="3"/>
      <c r="C899" s="3"/>
      <c r="D899" s="3" t="s">
        <v>38</v>
      </c>
      <c r="E899" s="3" t="s">
        <v>1777</v>
      </c>
      <c r="F899" s="16" t="s">
        <v>2107</v>
      </c>
      <c r="G899" s="46">
        <f t="shared" si="57"/>
        <v>0</v>
      </c>
      <c r="H899" s="30">
        <v>0</v>
      </c>
      <c r="I899" s="31">
        <v>0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hidden="1" x14ac:dyDescent="0.2">
      <c r="A900" s="2">
        <v>100650</v>
      </c>
      <c r="B900" s="3"/>
      <c r="C900" s="3"/>
      <c r="D900" s="3" t="s">
        <v>38</v>
      </c>
      <c r="E900" s="3" t="s">
        <v>1778</v>
      </c>
      <c r="F900" s="16" t="s">
        <v>2108</v>
      </c>
      <c r="G900" s="46">
        <f t="shared" si="57"/>
        <v>0</v>
      </c>
      <c r="H900" s="30">
        <v>0</v>
      </c>
      <c r="I900" s="31">
        <v>0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hidden="1" x14ac:dyDescent="0.2">
      <c r="A901" s="2">
        <v>100680</v>
      </c>
      <c r="B901" s="3"/>
      <c r="C901" s="3"/>
      <c r="D901" s="3" t="s">
        <v>38</v>
      </c>
      <c r="E901" s="3" t="s">
        <v>1779</v>
      </c>
      <c r="F901" s="16" t="s">
        <v>1780</v>
      </c>
      <c r="G901" s="46">
        <f t="shared" si="57"/>
        <v>0</v>
      </c>
      <c r="H901" s="30">
        <v>0</v>
      </c>
      <c r="I901" s="31">
        <v>0</v>
      </c>
      <c r="J901" s="28">
        <f t="shared" si="58"/>
        <v>0</v>
      </c>
      <c r="K901" s="29">
        <f t="shared" si="59"/>
        <v>0</v>
      </c>
      <c r="L901" s="51">
        <v>0</v>
      </c>
      <c r="M901" s="2">
        <v>0</v>
      </c>
      <c r="N901" s="51">
        <v>0</v>
      </c>
      <c r="O901" s="29">
        <f t="shared" si="56"/>
        <v>0</v>
      </c>
      <c r="P901" s="44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100700</v>
      </c>
      <c r="B902" s="3" t="s">
        <v>45</v>
      </c>
      <c r="C902" s="3" t="s">
        <v>45</v>
      </c>
      <c r="D902" s="3"/>
      <c r="E902" s="3" t="s">
        <v>1781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1782</v>
      </c>
      <c r="F903" s="16" t="s">
        <v>1783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38</v>
      </c>
      <c r="E904" s="3" t="s">
        <v>1784</v>
      </c>
      <c r="F904" s="16" t="s">
        <v>1785</v>
      </c>
      <c r="G904" s="46">
        <f t="shared" si="57"/>
        <v>34</v>
      </c>
      <c r="H904" s="30">
        <v>25</v>
      </c>
      <c r="I904" s="31">
        <v>6</v>
      </c>
      <c r="J904" s="28">
        <f t="shared" si="58"/>
        <v>9</v>
      </c>
      <c r="K904" s="29">
        <f t="shared" si="59"/>
        <v>5</v>
      </c>
      <c r="L904" s="51">
        <v>0</v>
      </c>
      <c r="M904" s="2">
        <v>0</v>
      </c>
      <c r="N904" s="51">
        <v>9</v>
      </c>
      <c r="O904" s="29">
        <f t="shared" si="56"/>
        <v>5</v>
      </c>
      <c r="P904" s="44">
        <v>1</v>
      </c>
      <c r="Q904" s="2">
        <v>2</v>
      </c>
      <c r="R904" s="2">
        <v>1</v>
      </c>
      <c r="S904" s="2">
        <v>5</v>
      </c>
    </row>
    <row r="905" spans="1:19" customFormat="1" hidden="1" x14ac:dyDescent="0.2">
      <c r="A905" s="2">
        <v>100840</v>
      </c>
      <c r="B905" s="3" t="s">
        <v>105</v>
      </c>
      <c r="C905" s="3" t="s">
        <v>105</v>
      </c>
      <c r="D905" s="3" t="s">
        <v>106</v>
      </c>
      <c r="E905" s="3" t="s">
        <v>1786</v>
      </c>
      <c r="F905" s="16" t="s">
        <v>1787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45</v>
      </c>
      <c r="C906" s="3" t="s">
        <v>45</v>
      </c>
      <c r="D906" s="94" t="s">
        <v>208</v>
      </c>
      <c r="E906" s="3" t="s">
        <v>1788</v>
      </c>
      <c r="F906" s="16" t="s">
        <v>1789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38</v>
      </c>
      <c r="E907" s="3" t="s">
        <v>1790</v>
      </c>
      <c r="F907" s="16" t="s">
        <v>1791</v>
      </c>
      <c r="G907" s="46">
        <f t="shared" si="57"/>
        <v>30</v>
      </c>
      <c r="H907" s="30">
        <v>15</v>
      </c>
      <c r="I907" s="31">
        <v>13</v>
      </c>
      <c r="J907" s="28">
        <f t="shared" si="58"/>
        <v>15</v>
      </c>
      <c r="K907" s="29">
        <f t="shared" si="59"/>
        <v>5</v>
      </c>
      <c r="L907" s="51">
        <v>0</v>
      </c>
      <c r="M907" s="2">
        <v>0</v>
      </c>
      <c r="N907" s="51">
        <v>15</v>
      </c>
      <c r="O907" s="29">
        <f t="shared" si="56"/>
        <v>5</v>
      </c>
      <c r="P907" s="44">
        <v>4</v>
      </c>
      <c r="Q907" s="2">
        <v>1</v>
      </c>
      <c r="R907" s="2">
        <v>1</v>
      </c>
      <c r="S907" s="2">
        <v>5</v>
      </c>
    </row>
    <row r="908" spans="1:19" customFormat="1" x14ac:dyDescent="0.2">
      <c r="A908" s="2">
        <v>100890</v>
      </c>
      <c r="B908" s="3"/>
      <c r="C908" s="3"/>
      <c r="D908" s="3" t="s">
        <v>38</v>
      </c>
      <c r="E908" s="3" t="s">
        <v>1792</v>
      </c>
      <c r="F908" s="16" t="s">
        <v>1793</v>
      </c>
      <c r="G908" s="46">
        <f t="shared" si="57"/>
        <v>7</v>
      </c>
      <c r="H908" s="30">
        <v>7</v>
      </c>
      <c r="I908" s="31">
        <v>2</v>
      </c>
      <c r="J908" s="28">
        <f t="shared" si="58"/>
        <v>0</v>
      </c>
      <c r="K908" s="29">
        <f t="shared" si="59"/>
        <v>0</v>
      </c>
      <c r="L908" s="51">
        <v>0</v>
      </c>
      <c r="M908" s="2">
        <v>0</v>
      </c>
      <c r="N908" s="51">
        <v>0</v>
      </c>
      <c r="O908" s="29">
        <f t="shared" si="56"/>
        <v>0</v>
      </c>
      <c r="P908" s="44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96</v>
      </c>
      <c r="E909" s="3" t="s">
        <v>1794</v>
      </c>
      <c r="F909" s="16" t="s">
        <v>1795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38</v>
      </c>
      <c r="E910" s="3" t="s">
        <v>1796</v>
      </c>
      <c r="F910" s="16" t="s">
        <v>1797</v>
      </c>
      <c r="G910" s="46">
        <f t="shared" si="57"/>
        <v>19</v>
      </c>
      <c r="H910" s="30">
        <v>19</v>
      </c>
      <c r="I910" s="31">
        <v>4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100930</v>
      </c>
      <c r="B911" s="3"/>
      <c r="C911" s="3"/>
      <c r="D911" s="3" t="s">
        <v>38</v>
      </c>
      <c r="E911" s="3" t="s">
        <v>1798</v>
      </c>
      <c r="F911" s="16" t="s">
        <v>1799</v>
      </c>
      <c r="G911" s="46">
        <f t="shared" si="57"/>
        <v>25</v>
      </c>
      <c r="H911" s="30">
        <v>25</v>
      </c>
      <c r="I911" s="31">
        <v>9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45</v>
      </c>
      <c r="C912" s="3" t="s">
        <v>45</v>
      </c>
      <c r="D912" s="3"/>
      <c r="E912" s="3" t="s">
        <v>1800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38</v>
      </c>
      <c r="E913" s="3" t="s">
        <v>1801</v>
      </c>
      <c r="F913" s="16" t="s">
        <v>1802</v>
      </c>
      <c r="G913" s="46">
        <f t="shared" si="57"/>
        <v>26</v>
      </c>
      <c r="H913" s="30">
        <v>18</v>
      </c>
      <c r="I913" s="31">
        <v>13</v>
      </c>
      <c r="J913" s="28">
        <f t="shared" si="58"/>
        <v>8</v>
      </c>
      <c r="K913" s="29">
        <f t="shared" si="59"/>
        <v>5</v>
      </c>
      <c r="L913" s="51">
        <v>0</v>
      </c>
      <c r="M913" s="2">
        <v>0</v>
      </c>
      <c r="N913" s="51">
        <v>8</v>
      </c>
      <c r="O913" s="29">
        <f t="shared" si="56"/>
        <v>5</v>
      </c>
      <c r="P913" s="44">
        <v>1</v>
      </c>
      <c r="Q913" s="2">
        <v>0</v>
      </c>
      <c r="R913" s="2">
        <v>5</v>
      </c>
      <c r="S913" s="2">
        <v>1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1803</v>
      </c>
      <c r="F914" s="16" t="s">
        <v>1804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1805</v>
      </c>
      <c r="F915" s="16" t="s">
        <v>1806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38</v>
      </c>
      <c r="E916" s="3" t="s">
        <v>1807</v>
      </c>
      <c r="F916" s="16" t="s">
        <v>1808</v>
      </c>
      <c r="G916" s="46">
        <f t="shared" si="57"/>
        <v>37</v>
      </c>
      <c r="H916" s="30">
        <v>37</v>
      </c>
      <c r="I916" s="31">
        <v>2</v>
      </c>
      <c r="J916" s="28">
        <f t="shared" si="58"/>
        <v>0</v>
      </c>
      <c r="K916" s="29">
        <f t="shared" si="59"/>
        <v>0</v>
      </c>
      <c r="L916" s="51">
        <v>0</v>
      </c>
      <c r="M916" s="2">
        <v>0</v>
      </c>
      <c r="N916" s="51">
        <v>0</v>
      </c>
      <c r="O916" s="29">
        <f t="shared" si="56"/>
        <v>0</v>
      </c>
      <c r="P916" s="44">
        <v>0</v>
      </c>
      <c r="Q916" s="2">
        <v>0</v>
      </c>
      <c r="R916" s="2">
        <v>0</v>
      </c>
      <c r="S916" s="2">
        <v>0</v>
      </c>
    </row>
    <row r="917" spans="1:19" customFormat="1" x14ac:dyDescent="0.2">
      <c r="A917" s="2">
        <v>101000</v>
      </c>
      <c r="B917" s="3"/>
      <c r="C917" s="3"/>
      <c r="D917" s="3" t="s">
        <v>38</v>
      </c>
      <c r="E917" s="3" t="s">
        <v>1809</v>
      </c>
      <c r="F917" s="16" t="s">
        <v>1810</v>
      </c>
      <c r="G917" s="46">
        <f t="shared" si="57"/>
        <v>9</v>
      </c>
      <c r="H917" s="30">
        <v>9</v>
      </c>
      <c r="I917" s="31">
        <v>2</v>
      </c>
      <c r="J917" s="28">
        <f t="shared" si="58"/>
        <v>0</v>
      </c>
      <c r="K917" s="29">
        <f t="shared" si="59"/>
        <v>0</v>
      </c>
      <c r="L917" s="51">
        <v>0</v>
      </c>
      <c r="M917" s="2">
        <v>0</v>
      </c>
      <c r="N917" s="51">
        <v>0</v>
      </c>
      <c r="O917" s="29">
        <f t="shared" si="56"/>
        <v>0</v>
      </c>
      <c r="P917" s="44">
        <v>0</v>
      </c>
      <c r="Q917" s="2">
        <v>0</v>
      </c>
      <c r="R917" s="2">
        <v>0</v>
      </c>
      <c r="S917" s="2">
        <v>0</v>
      </c>
    </row>
    <row r="918" spans="1:19" customFormat="1" hidden="1" x14ac:dyDescent="0.2">
      <c r="A918" s="2">
        <v>101020</v>
      </c>
      <c r="B918" s="3"/>
      <c r="C918" s="3"/>
      <c r="D918" s="3" t="s">
        <v>38</v>
      </c>
      <c r="E918" s="3" t="s">
        <v>1811</v>
      </c>
      <c r="F918" s="16" t="s">
        <v>1812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427</v>
      </c>
      <c r="C919" s="3" t="s">
        <v>427</v>
      </c>
      <c r="D919" s="3" t="s">
        <v>106</v>
      </c>
      <c r="E919" s="3" t="s">
        <v>1813</v>
      </c>
      <c r="F919" s="16" t="s">
        <v>1814</v>
      </c>
      <c r="G919" s="46">
        <f t="shared" si="57"/>
        <v>38</v>
      </c>
      <c r="H919" s="30">
        <v>34</v>
      </c>
      <c r="I919" s="31">
        <v>4</v>
      </c>
      <c r="J919" s="28">
        <f t="shared" si="58"/>
        <v>4</v>
      </c>
      <c r="K919" s="29">
        <f t="shared" si="59"/>
        <v>2</v>
      </c>
      <c r="L919" s="51">
        <v>0</v>
      </c>
      <c r="M919" s="2">
        <v>0</v>
      </c>
      <c r="N919" s="51">
        <v>4</v>
      </c>
      <c r="O919" s="29">
        <f t="shared" si="56"/>
        <v>2</v>
      </c>
      <c r="P919" s="44">
        <v>2</v>
      </c>
      <c r="Q919" s="2">
        <v>0</v>
      </c>
      <c r="R919" s="2">
        <v>1</v>
      </c>
      <c r="S919" s="2">
        <v>1</v>
      </c>
    </row>
    <row r="920" spans="1:19" customFormat="1" hidden="1" x14ac:dyDescent="0.2">
      <c r="A920" s="2">
        <v>101030</v>
      </c>
      <c r="B920" s="3"/>
      <c r="C920" s="3"/>
      <c r="D920" s="3" t="s">
        <v>38</v>
      </c>
      <c r="E920" s="3" t="s">
        <v>1815</v>
      </c>
      <c r="F920" s="16" t="s">
        <v>1816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38</v>
      </c>
      <c r="E921" s="3" t="s">
        <v>1817</v>
      </c>
      <c r="F921" s="16" t="s">
        <v>1818</v>
      </c>
      <c r="G921" s="46">
        <f t="shared" si="57"/>
        <v>2</v>
      </c>
      <c r="H921" s="30">
        <v>2</v>
      </c>
      <c r="I921" s="31">
        <v>1</v>
      </c>
      <c r="J921" s="28">
        <f t="shared" si="58"/>
        <v>0</v>
      </c>
      <c r="K921" s="29">
        <f t="shared" si="59"/>
        <v>0</v>
      </c>
      <c r="L921" s="51">
        <v>0</v>
      </c>
      <c r="M921" s="2">
        <v>0</v>
      </c>
      <c r="N921" s="51">
        <v>0</v>
      </c>
      <c r="O921" s="29">
        <f t="shared" si="56"/>
        <v>0</v>
      </c>
      <c r="P921" s="44">
        <v>0</v>
      </c>
      <c r="Q921" s="2">
        <v>0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76</v>
      </c>
      <c r="E922" s="3" t="s">
        <v>1819</v>
      </c>
      <c r="F922" s="16" t="s">
        <v>1820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x14ac:dyDescent="0.2">
      <c r="A923" s="2">
        <v>101130</v>
      </c>
      <c r="B923" s="3"/>
      <c r="C923" s="3"/>
      <c r="D923" s="3" t="s">
        <v>38</v>
      </c>
      <c r="E923" s="3" t="s">
        <v>1821</v>
      </c>
      <c r="F923" s="16" t="s">
        <v>1822</v>
      </c>
      <c r="G923" s="46">
        <f t="shared" si="57"/>
        <v>2</v>
      </c>
      <c r="H923" s="30">
        <v>2</v>
      </c>
      <c r="I923" s="31">
        <v>1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45</v>
      </c>
      <c r="C924" s="3" t="s">
        <v>45</v>
      </c>
      <c r="D924" s="3"/>
      <c r="E924" s="3" t="s">
        <v>1823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45</v>
      </c>
      <c r="C925" s="3" t="s">
        <v>45</v>
      </c>
      <c r="D925" s="3"/>
      <c r="E925" s="3" t="s">
        <v>1824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1825</v>
      </c>
      <c r="F926" s="16" t="s">
        <v>1826</v>
      </c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76</v>
      </c>
      <c r="E927" s="3" t="s">
        <v>1827</v>
      </c>
      <c r="F927" s="16" t="s">
        <v>1828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45</v>
      </c>
      <c r="C928" s="3" t="s">
        <v>45</v>
      </c>
      <c r="D928" s="3"/>
      <c r="E928" s="3" t="s">
        <v>1829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1830</v>
      </c>
      <c r="F929" s="16" t="s">
        <v>1831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1832</v>
      </c>
      <c r="F930" s="16" t="s">
        <v>1833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x14ac:dyDescent="0.2">
      <c r="A931" s="2">
        <v>101410</v>
      </c>
      <c r="B931" s="3"/>
      <c r="C931" s="3"/>
      <c r="D931" s="94" t="s">
        <v>76</v>
      </c>
      <c r="E931" s="3" t="s">
        <v>1834</v>
      </c>
      <c r="F931" s="16" t="s">
        <v>1835</v>
      </c>
      <c r="G931" s="46">
        <f t="shared" si="57"/>
        <v>1</v>
      </c>
      <c r="H931" s="30">
        <v>1</v>
      </c>
      <c r="I931" s="31">
        <v>1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76</v>
      </c>
      <c r="E932" s="3" t="s">
        <v>1836</v>
      </c>
      <c r="F932" s="16" t="s">
        <v>1837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804</v>
      </c>
      <c r="E933" s="3" t="s">
        <v>1838</v>
      </c>
      <c r="F933" s="16" t="s">
        <v>1839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804</v>
      </c>
      <c r="E934" s="3" t="s">
        <v>1840</v>
      </c>
      <c r="F934" s="16" t="s">
        <v>1841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101560</v>
      </c>
      <c r="B935" s="3"/>
      <c r="C935" s="3"/>
      <c r="D935" s="3" t="s">
        <v>38</v>
      </c>
      <c r="E935" s="3" t="s">
        <v>1842</v>
      </c>
      <c r="F935" s="16" t="s">
        <v>1843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x14ac:dyDescent="0.2">
      <c r="A936" s="2">
        <v>101570</v>
      </c>
      <c r="B936" s="3"/>
      <c r="C936" s="3"/>
      <c r="D936" s="94" t="s">
        <v>91</v>
      </c>
      <c r="E936" s="3" t="s">
        <v>1844</v>
      </c>
      <c r="F936" s="16" t="s">
        <v>1845</v>
      </c>
      <c r="G936" s="46">
        <f t="shared" si="57"/>
        <v>26</v>
      </c>
      <c r="H936" s="30">
        <v>26</v>
      </c>
      <c r="I936" s="31">
        <v>6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38</v>
      </c>
      <c r="E937" s="3" t="s">
        <v>1846</v>
      </c>
      <c r="F937" s="16" t="s">
        <v>1847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208</v>
      </c>
      <c r="E938" s="3" t="s">
        <v>1848</v>
      </c>
      <c r="F938" s="16" t="s">
        <v>1849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38</v>
      </c>
      <c r="E939" s="3" t="s">
        <v>1850</v>
      </c>
      <c r="F939" s="16" t="s">
        <v>1851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x14ac:dyDescent="0.2">
      <c r="A940" s="2">
        <v>101710</v>
      </c>
      <c r="B940" s="3"/>
      <c r="C940" s="3"/>
      <c r="D940" s="3" t="s">
        <v>38</v>
      </c>
      <c r="E940" s="3" t="s">
        <v>1852</v>
      </c>
      <c r="F940" s="16" t="s">
        <v>1853</v>
      </c>
      <c r="G940" s="46">
        <f t="shared" si="57"/>
        <v>10</v>
      </c>
      <c r="H940" s="30">
        <v>10</v>
      </c>
      <c r="I940" s="31">
        <v>1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45</v>
      </c>
      <c r="C941" s="3" t="s">
        <v>45</v>
      </c>
      <c r="D941" s="3"/>
      <c r="E941" s="3" t="s">
        <v>1854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x14ac:dyDescent="0.2">
      <c r="A942" s="2">
        <v>101780</v>
      </c>
      <c r="B942" s="3"/>
      <c r="C942" s="3"/>
      <c r="D942" s="3" t="s">
        <v>38</v>
      </c>
      <c r="E942" s="3" t="s">
        <v>1855</v>
      </c>
      <c r="F942" s="16" t="s">
        <v>1856</v>
      </c>
      <c r="G942" s="46">
        <f t="shared" si="57"/>
        <v>1</v>
      </c>
      <c r="H942" s="30">
        <v>0</v>
      </c>
      <c r="I942" s="31">
        <v>0</v>
      </c>
      <c r="J942" s="28">
        <f t="shared" si="58"/>
        <v>1</v>
      </c>
      <c r="K942" s="29">
        <f t="shared" si="59"/>
        <v>1</v>
      </c>
      <c r="L942" s="51">
        <v>0</v>
      </c>
      <c r="M942" s="2">
        <v>0</v>
      </c>
      <c r="N942" s="51">
        <v>1</v>
      </c>
      <c r="O942" s="29">
        <f t="shared" si="60"/>
        <v>1</v>
      </c>
      <c r="P942" s="44">
        <v>0</v>
      </c>
      <c r="Q942" s="2">
        <v>0</v>
      </c>
      <c r="R942" s="2">
        <v>1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1857</v>
      </c>
      <c r="F943" s="16" t="s">
        <v>1858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38</v>
      </c>
      <c r="E944" s="3" t="s">
        <v>1859</v>
      </c>
      <c r="F944" s="16" t="s">
        <v>1860</v>
      </c>
      <c r="G944" s="46">
        <f t="shared" si="57"/>
        <v>30</v>
      </c>
      <c r="H944" s="30">
        <v>18</v>
      </c>
      <c r="I944" s="31">
        <v>4</v>
      </c>
      <c r="J944" s="28">
        <f t="shared" si="58"/>
        <v>12</v>
      </c>
      <c r="K944" s="29">
        <f t="shared" si="59"/>
        <v>10</v>
      </c>
      <c r="L944" s="51">
        <v>0</v>
      </c>
      <c r="M944" s="2">
        <v>0</v>
      </c>
      <c r="N944" s="51">
        <v>12</v>
      </c>
      <c r="O944" s="29">
        <f t="shared" si="60"/>
        <v>10</v>
      </c>
      <c r="P944" s="44">
        <v>3</v>
      </c>
      <c r="Q944" s="2">
        <v>4</v>
      </c>
      <c r="R944" s="2">
        <v>3</v>
      </c>
      <c r="S944" s="2">
        <v>10</v>
      </c>
    </row>
    <row r="945" spans="1:19" customFormat="1" x14ac:dyDescent="0.2">
      <c r="A945" s="2">
        <v>102000</v>
      </c>
      <c r="B945" s="3"/>
      <c r="C945" s="3"/>
      <c r="D945" s="3" t="s">
        <v>38</v>
      </c>
      <c r="E945" s="3" t="s">
        <v>1861</v>
      </c>
      <c r="F945" s="16" t="s">
        <v>1862</v>
      </c>
      <c r="G945" s="46">
        <f t="shared" si="57"/>
        <v>23</v>
      </c>
      <c r="H945" s="30">
        <v>23</v>
      </c>
      <c r="I945" s="31">
        <v>5</v>
      </c>
      <c r="J945" s="28">
        <f t="shared" si="58"/>
        <v>0</v>
      </c>
      <c r="K945" s="29">
        <f t="shared" si="59"/>
        <v>0</v>
      </c>
      <c r="L945" s="51">
        <v>0</v>
      </c>
      <c r="M945" s="2">
        <v>0</v>
      </c>
      <c r="N945" s="51">
        <v>0</v>
      </c>
      <c r="O945" s="29">
        <f t="shared" si="60"/>
        <v>0</v>
      </c>
      <c r="P945" s="44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38</v>
      </c>
      <c r="E946" s="3" t="s">
        <v>1863</v>
      </c>
      <c r="F946" s="16" t="s">
        <v>1864</v>
      </c>
      <c r="G946" s="46">
        <f t="shared" si="57"/>
        <v>21</v>
      </c>
      <c r="H946" s="30">
        <v>19</v>
      </c>
      <c r="I946" s="31">
        <v>10</v>
      </c>
      <c r="J946" s="28">
        <f t="shared" si="58"/>
        <v>2</v>
      </c>
      <c r="K946" s="29">
        <f t="shared" si="59"/>
        <v>1</v>
      </c>
      <c r="L946" s="51">
        <v>0</v>
      </c>
      <c r="M946" s="2">
        <v>0</v>
      </c>
      <c r="N946" s="51">
        <v>2</v>
      </c>
      <c r="O946" s="29">
        <f t="shared" si="60"/>
        <v>1</v>
      </c>
      <c r="P946" s="44">
        <v>0</v>
      </c>
      <c r="Q946" s="2">
        <v>0</v>
      </c>
      <c r="R946" s="2">
        <v>1</v>
      </c>
      <c r="S946" s="2">
        <v>1</v>
      </c>
    </row>
    <row r="947" spans="1:19" hidden="1" x14ac:dyDescent="0.2">
      <c r="A947" s="2">
        <v>102030</v>
      </c>
      <c r="B947" s="3"/>
      <c r="C947" s="3"/>
      <c r="D947" s="94" t="s">
        <v>76</v>
      </c>
      <c r="E947" s="3" t="s">
        <v>1865</v>
      </c>
      <c r="F947" s="16" t="s">
        <v>1866</v>
      </c>
      <c r="G947" s="46">
        <f t="shared" si="57"/>
        <v>0</v>
      </c>
      <c r="H947" s="30">
        <v>0</v>
      </c>
      <c r="I947" s="31">
        <v>0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38</v>
      </c>
      <c r="E948" s="3" t="s">
        <v>1867</v>
      </c>
      <c r="F948" s="16" t="s">
        <v>1868</v>
      </c>
      <c r="G948" s="46">
        <f t="shared" si="57"/>
        <v>8</v>
      </c>
      <c r="H948" s="30">
        <v>8</v>
      </c>
      <c r="I948" s="31">
        <v>3</v>
      </c>
      <c r="J948" s="28">
        <f t="shared" si="58"/>
        <v>0</v>
      </c>
      <c r="K948" s="29">
        <f t="shared" si="59"/>
        <v>0</v>
      </c>
      <c r="L948" s="51">
        <v>0</v>
      </c>
      <c r="M948" s="2">
        <v>0</v>
      </c>
      <c r="N948" s="51">
        <v>0</v>
      </c>
      <c r="O948" s="29">
        <f t="shared" si="60"/>
        <v>0</v>
      </c>
      <c r="P948" s="44">
        <v>0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102060</v>
      </c>
      <c r="B949" s="3"/>
      <c r="C949" s="3"/>
      <c r="D949" s="3" t="s">
        <v>38</v>
      </c>
      <c r="E949" s="3" t="s">
        <v>1869</v>
      </c>
      <c r="F949" s="16" t="s">
        <v>1870</v>
      </c>
      <c r="G949" s="46">
        <f t="shared" si="57"/>
        <v>1</v>
      </c>
      <c r="H949" s="30">
        <v>1</v>
      </c>
      <c r="I949" s="31">
        <v>1</v>
      </c>
      <c r="J949" s="28">
        <f t="shared" si="58"/>
        <v>0</v>
      </c>
      <c r="K949" s="29">
        <f t="shared" si="59"/>
        <v>0</v>
      </c>
      <c r="L949" s="51">
        <v>0</v>
      </c>
      <c r="M949" s="2">
        <v>0</v>
      </c>
      <c r="N949" s="51">
        <v>0</v>
      </c>
      <c r="O949" s="29">
        <f t="shared" si="60"/>
        <v>0</v>
      </c>
      <c r="P949" s="44">
        <v>0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76</v>
      </c>
      <c r="E950" s="3" t="s">
        <v>1871</v>
      </c>
      <c r="F950" s="16" t="s">
        <v>1872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38</v>
      </c>
      <c r="E951" s="3" t="s">
        <v>1873</v>
      </c>
      <c r="F951" s="16" t="s">
        <v>1874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38</v>
      </c>
      <c r="E952" s="3" t="s">
        <v>1875</v>
      </c>
      <c r="F952" s="16" t="s">
        <v>1876</v>
      </c>
      <c r="G952" s="46">
        <f t="shared" si="57"/>
        <v>10</v>
      </c>
      <c r="H952" s="30">
        <v>10</v>
      </c>
      <c r="I952" s="31">
        <v>3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38</v>
      </c>
      <c r="E953" s="3" t="s">
        <v>1877</v>
      </c>
      <c r="F953" s="16" t="s">
        <v>1878</v>
      </c>
      <c r="G953" s="46">
        <f t="shared" si="57"/>
        <v>18</v>
      </c>
      <c r="H953" s="30">
        <v>16</v>
      </c>
      <c r="I953" s="31">
        <v>4</v>
      </c>
      <c r="J953" s="28">
        <f t="shared" si="58"/>
        <v>2</v>
      </c>
      <c r="K953" s="29">
        <f t="shared" si="59"/>
        <v>1</v>
      </c>
      <c r="L953" s="51">
        <v>0</v>
      </c>
      <c r="M953" s="2">
        <v>0</v>
      </c>
      <c r="N953" s="51">
        <v>2</v>
      </c>
      <c r="O953" s="29">
        <f t="shared" si="60"/>
        <v>1</v>
      </c>
      <c r="P953" s="44">
        <v>1</v>
      </c>
      <c r="Q953" s="2">
        <v>0</v>
      </c>
      <c r="R953" s="2">
        <v>1</v>
      </c>
      <c r="S953" s="2">
        <v>0</v>
      </c>
    </row>
    <row r="954" spans="1:19" customFormat="1" hidden="1" x14ac:dyDescent="0.2">
      <c r="A954" s="2">
        <v>102160</v>
      </c>
      <c r="B954" s="3"/>
      <c r="C954" s="3"/>
      <c r="D954" s="94" t="s">
        <v>91</v>
      </c>
      <c r="E954" s="3" t="s">
        <v>1879</v>
      </c>
      <c r="F954" s="16" t="s">
        <v>1880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76</v>
      </c>
      <c r="E955" s="3" t="s">
        <v>1881</v>
      </c>
      <c r="F955" s="16" t="s">
        <v>1882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541</v>
      </c>
      <c r="E956" s="3" t="s">
        <v>1883</v>
      </c>
      <c r="F956" s="16" t="s">
        <v>1884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38</v>
      </c>
      <c r="E957" s="3" t="s">
        <v>1885</v>
      </c>
      <c r="F957" s="16" t="s">
        <v>1886</v>
      </c>
      <c r="G957" s="46">
        <f t="shared" si="57"/>
        <v>11</v>
      </c>
      <c r="H957" s="30">
        <v>9</v>
      </c>
      <c r="I957" s="31">
        <v>6</v>
      </c>
      <c r="J957" s="28">
        <f t="shared" si="58"/>
        <v>2</v>
      </c>
      <c r="K957" s="29">
        <f t="shared" si="59"/>
        <v>5</v>
      </c>
      <c r="L957" s="51">
        <v>0</v>
      </c>
      <c r="M957" s="2">
        <v>0</v>
      </c>
      <c r="N957" s="51">
        <v>2</v>
      </c>
      <c r="O957" s="29">
        <f t="shared" si="60"/>
        <v>5</v>
      </c>
      <c r="P957" s="44">
        <v>5</v>
      </c>
      <c r="Q957" s="2">
        <v>0</v>
      </c>
      <c r="R957" s="2">
        <v>1</v>
      </c>
      <c r="S957" s="2">
        <v>0</v>
      </c>
    </row>
    <row r="958" spans="1:19" customFormat="1" hidden="1" x14ac:dyDescent="0.2">
      <c r="A958" s="2">
        <v>102250</v>
      </c>
      <c r="B958" s="3"/>
      <c r="C958" s="3"/>
      <c r="D958" s="3" t="s">
        <v>38</v>
      </c>
      <c r="E958" s="3" t="s">
        <v>1887</v>
      </c>
      <c r="F958" s="16" t="s">
        <v>1888</v>
      </c>
      <c r="G958" s="46">
        <f t="shared" si="57"/>
        <v>0</v>
      </c>
      <c r="H958" s="30">
        <v>0</v>
      </c>
      <c r="I958" s="31">
        <v>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38</v>
      </c>
      <c r="E959" s="3" t="s">
        <v>1889</v>
      </c>
      <c r="F959" s="16" t="s">
        <v>1890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102320</v>
      </c>
      <c r="B960" s="3"/>
      <c r="C960" s="3"/>
      <c r="D960" s="3" t="s">
        <v>38</v>
      </c>
      <c r="E960" s="3" t="s">
        <v>1891</v>
      </c>
      <c r="F960" s="16" t="s">
        <v>1892</v>
      </c>
      <c r="G960" s="46">
        <f t="shared" si="57"/>
        <v>4</v>
      </c>
      <c r="H960" s="30">
        <v>4</v>
      </c>
      <c r="I960" s="31">
        <v>2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76</v>
      </c>
      <c r="E961" s="3" t="s">
        <v>1893</v>
      </c>
      <c r="F961" s="16" t="s">
        <v>1894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105</v>
      </c>
      <c r="C962" s="3" t="s">
        <v>105</v>
      </c>
      <c r="D962" s="3" t="s">
        <v>106</v>
      </c>
      <c r="E962" s="3" t="s">
        <v>1895</v>
      </c>
      <c r="F962" s="16" t="s">
        <v>1896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105</v>
      </c>
      <c r="C963" s="3" t="s">
        <v>105</v>
      </c>
      <c r="D963" s="94" t="s">
        <v>208</v>
      </c>
      <c r="E963" s="3" t="s">
        <v>1897</v>
      </c>
      <c r="F963" s="16" t="s">
        <v>1898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76</v>
      </c>
      <c r="E964" s="3" t="s">
        <v>1899</v>
      </c>
      <c r="F964" s="16" t="s">
        <v>1900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76</v>
      </c>
      <c r="E965" s="3" t="s">
        <v>1901</v>
      </c>
      <c r="F965" s="16" t="s">
        <v>1902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45</v>
      </c>
      <c r="C966" s="3" t="s">
        <v>45</v>
      </c>
      <c r="D966" s="3"/>
      <c r="E966" s="3" t="s">
        <v>1903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76</v>
      </c>
      <c r="E967" s="3" t="s">
        <v>1904</v>
      </c>
      <c r="F967" s="16" t="s">
        <v>1905</v>
      </c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45</v>
      </c>
      <c r="C968" s="3" t="s">
        <v>45</v>
      </c>
      <c r="D968" s="3"/>
      <c r="E968" s="3" t="s">
        <v>1906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1907</v>
      </c>
      <c r="F969" s="16" t="s">
        <v>1908</v>
      </c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460</v>
      </c>
      <c r="C970" s="3" t="s">
        <v>460</v>
      </c>
      <c r="D970" s="3"/>
      <c r="E970" s="3" t="s">
        <v>1909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1910</v>
      </c>
      <c r="F971" s="16" t="s">
        <v>1911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1912</v>
      </c>
      <c r="F972" s="16" t="s">
        <v>1913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45</v>
      </c>
      <c r="C973" s="3" t="s">
        <v>45</v>
      </c>
      <c r="D973" s="3"/>
      <c r="E973" s="3" t="s">
        <v>1914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45</v>
      </c>
      <c r="C974" s="3" t="s">
        <v>45</v>
      </c>
      <c r="D974" s="3"/>
      <c r="E974" s="3" t="s">
        <v>1915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45</v>
      </c>
      <c r="C975" s="3" t="s">
        <v>45</v>
      </c>
      <c r="D975" s="3"/>
      <c r="E975" s="3" t="s">
        <v>1916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45</v>
      </c>
      <c r="C976" s="3" t="s">
        <v>427</v>
      </c>
      <c r="D976" s="3" t="s">
        <v>1</v>
      </c>
      <c r="E976" s="3" t="s">
        <v>1917</v>
      </c>
      <c r="F976" s="16" t="s">
        <v>1918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45</v>
      </c>
      <c r="C977" s="3" t="s">
        <v>45</v>
      </c>
      <c r="D977" s="3"/>
      <c r="E977" s="3" t="s">
        <v>1919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45</v>
      </c>
      <c r="C978" s="3" t="s">
        <v>45</v>
      </c>
      <c r="D978" s="3"/>
      <c r="E978" s="3" t="s">
        <v>1920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1921</v>
      </c>
      <c r="F979" s="16" t="s">
        <v>1922</v>
      </c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1923</v>
      </c>
      <c r="F980" s="16" t="s">
        <v>1924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38</v>
      </c>
      <c r="E981" s="3" t="s">
        <v>1925</v>
      </c>
      <c r="F981" s="16" t="s">
        <v>1926</v>
      </c>
      <c r="G981" s="46">
        <f t="shared" si="61"/>
        <v>30</v>
      </c>
      <c r="H981" s="30">
        <v>29</v>
      </c>
      <c r="I981" s="31">
        <v>82</v>
      </c>
      <c r="J981" s="28">
        <f t="shared" si="62"/>
        <v>1</v>
      </c>
      <c r="K981" s="29">
        <f t="shared" si="63"/>
        <v>1</v>
      </c>
      <c r="L981" s="51">
        <v>0</v>
      </c>
      <c r="M981" s="2">
        <v>0</v>
      </c>
      <c r="N981" s="51">
        <v>1</v>
      </c>
      <c r="O981" s="29">
        <f t="shared" si="60"/>
        <v>1</v>
      </c>
      <c r="P981" s="44">
        <v>0</v>
      </c>
      <c r="Q981" s="2">
        <v>0</v>
      </c>
      <c r="R981" s="2">
        <v>1</v>
      </c>
      <c r="S981" s="2">
        <v>0</v>
      </c>
    </row>
    <row r="982" spans="1:19" customFormat="1" hidden="1" x14ac:dyDescent="0.2">
      <c r="A982" s="2">
        <v>103470</v>
      </c>
      <c r="B982" s="3" t="s">
        <v>45</v>
      </c>
      <c r="C982" s="3" t="s">
        <v>45</v>
      </c>
      <c r="D982" s="3"/>
      <c r="E982" s="3" t="s">
        <v>1927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38</v>
      </c>
      <c r="E983" s="3" t="s">
        <v>1928</v>
      </c>
      <c r="F983" s="16" t="s">
        <v>1929</v>
      </c>
      <c r="G983" s="46">
        <f t="shared" si="61"/>
        <v>28</v>
      </c>
      <c r="H983" s="30">
        <v>24</v>
      </c>
      <c r="I983" s="31">
        <v>9</v>
      </c>
      <c r="J983" s="28">
        <f t="shared" si="62"/>
        <v>4</v>
      </c>
      <c r="K983" s="29">
        <f t="shared" si="63"/>
        <v>5</v>
      </c>
      <c r="L983" s="51">
        <v>0</v>
      </c>
      <c r="M983" s="2">
        <v>0</v>
      </c>
      <c r="N983" s="51">
        <v>4</v>
      </c>
      <c r="O983" s="29">
        <f t="shared" si="60"/>
        <v>5</v>
      </c>
      <c r="P983" s="44">
        <v>0</v>
      </c>
      <c r="Q983" s="2">
        <v>0</v>
      </c>
      <c r="R983" s="2">
        <v>5</v>
      </c>
      <c r="S983" s="2">
        <v>3</v>
      </c>
    </row>
    <row r="984" spans="1:19" customFormat="1" hidden="1" x14ac:dyDescent="0.2">
      <c r="A984" s="2">
        <v>103500</v>
      </c>
      <c r="B984" s="3"/>
      <c r="C984" s="3"/>
      <c r="D984" s="3" t="s">
        <v>0</v>
      </c>
      <c r="E984" s="3" t="s">
        <v>1930</v>
      </c>
      <c r="F984" s="16" t="s">
        <v>1931</v>
      </c>
      <c r="G984" s="46">
        <f t="shared" si="61"/>
        <v>0</v>
      </c>
      <c r="H984" s="30">
        <v>0</v>
      </c>
      <c r="I984" s="31">
        <v>0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38</v>
      </c>
      <c r="E985" s="3" t="s">
        <v>1932</v>
      </c>
      <c r="F985" s="16" t="s">
        <v>1933</v>
      </c>
      <c r="G985" s="46">
        <f t="shared" si="61"/>
        <v>5</v>
      </c>
      <c r="H985" s="30">
        <v>2</v>
      </c>
      <c r="I985" s="31">
        <v>1</v>
      </c>
      <c r="J985" s="28">
        <f t="shared" si="62"/>
        <v>3</v>
      </c>
      <c r="K985" s="29">
        <f t="shared" si="63"/>
        <v>1</v>
      </c>
      <c r="L985" s="51">
        <v>0</v>
      </c>
      <c r="M985" s="2">
        <v>0</v>
      </c>
      <c r="N985" s="51">
        <v>3</v>
      </c>
      <c r="O985" s="29">
        <f t="shared" si="60"/>
        <v>1</v>
      </c>
      <c r="P985" s="44">
        <v>0</v>
      </c>
      <c r="Q985" s="2">
        <v>0</v>
      </c>
      <c r="R985" s="2">
        <v>1</v>
      </c>
      <c r="S985" s="2">
        <v>0</v>
      </c>
    </row>
    <row r="986" spans="1:19" customFormat="1" hidden="1" x14ac:dyDescent="0.2">
      <c r="A986" s="2">
        <v>103560</v>
      </c>
      <c r="B986" s="3"/>
      <c r="C986" s="3"/>
      <c r="D986" s="94" t="s">
        <v>76</v>
      </c>
      <c r="E986" s="3" t="s">
        <v>1934</v>
      </c>
      <c r="F986" s="16" t="s">
        <v>1935</v>
      </c>
      <c r="G986" s="46">
        <f t="shared" si="61"/>
        <v>0</v>
      </c>
      <c r="H986" s="30">
        <v>0</v>
      </c>
      <c r="I986" s="31">
        <v>0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45</v>
      </c>
      <c r="C987" s="3" t="s">
        <v>45</v>
      </c>
      <c r="D987" s="3"/>
      <c r="E987" s="3" t="s">
        <v>1936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103600</v>
      </c>
      <c r="B988" s="3"/>
      <c r="C988" s="3"/>
      <c r="D988" s="94" t="s">
        <v>91</v>
      </c>
      <c r="E988" s="3" t="s">
        <v>1937</v>
      </c>
      <c r="F988" s="16" t="s">
        <v>1938</v>
      </c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38</v>
      </c>
      <c r="E989" s="3" t="s">
        <v>1939</v>
      </c>
      <c r="F989" s="16" t="s">
        <v>1940</v>
      </c>
      <c r="G989" s="46">
        <f t="shared" si="61"/>
        <v>1</v>
      </c>
      <c r="H989" s="30">
        <v>1</v>
      </c>
      <c r="I989" s="31">
        <v>1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38</v>
      </c>
      <c r="E990" s="3" t="s">
        <v>1941</v>
      </c>
      <c r="F990" s="16" t="s">
        <v>1942</v>
      </c>
      <c r="G990" s="46">
        <f t="shared" si="61"/>
        <v>12</v>
      </c>
      <c r="H990" s="30">
        <v>9</v>
      </c>
      <c r="I990" s="31">
        <v>3</v>
      </c>
      <c r="J990" s="28">
        <f t="shared" si="62"/>
        <v>3</v>
      </c>
      <c r="K990" s="29">
        <f t="shared" si="63"/>
        <v>1</v>
      </c>
      <c r="L990" s="51">
        <v>0</v>
      </c>
      <c r="M990" s="2">
        <v>0</v>
      </c>
      <c r="N990" s="51">
        <v>3</v>
      </c>
      <c r="O990" s="29">
        <f t="shared" si="60"/>
        <v>1</v>
      </c>
      <c r="P990" s="44">
        <v>0</v>
      </c>
      <c r="Q990" s="2">
        <v>1</v>
      </c>
      <c r="R990" s="2">
        <v>0</v>
      </c>
      <c r="S990" s="2">
        <v>1</v>
      </c>
    </row>
    <row r="991" spans="1:19" customFormat="1" x14ac:dyDescent="0.2">
      <c r="A991" s="2">
        <v>103750</v>
      </c>
      <c r="B991" s="3"/>
      <c r="C991" s="3"/>
      <c r="D991" s="3" t="s">
        <v>38</v>
      </c>
      <c r="E991" s="3" t="s">
        <v>1943</v>
      </c>
      <c r="F991" s="16" t="s">
        <v>1944</v>
      </c>
      <c r="G991" s="46">
        <f t="shared" si="61"/>
        <v>2</v>
      </c>
      <c r="H991" s="30">
        <v>2</v>
      </c>
      <c r="I991" s="31">
        <v>1</v>
      </c>
      <c r="J991" s="28">
        <f t="shared" si="62"/>
        <v>0</v>
      </c>
      <c r="K991" s="29">
        <f t="shared" si="63"/>
        <v>0</v>
      </c>
      <c r="L991" s="51">
        <v>0</v>
      </c>
      <c r="M991" s="2">
        <v>0</v>
      </c>
      <c r="N991" s="51">
        <v>0</v>
      </c>
      <c r="O991" s="29">
        <f t="shared" si="60"/>
        <v>0</v>
      </c>
      <c r="P991" s="44">
        <v>0</v>
      </c>
      <c r="Q991" s="2">
        <v>0</v>
      </c>
      <c r="R991" s="2">
        <v>0</v>
      </c>
      <c r="S991" s="2">
        <v>0</v>
      </c>
    </row>
    <row r="992" spans="1:19" customFormat="1" hidden="1" x14ac:dyDescent="0.2">
      <c r="A992" s="2">
        <v>103760</v>
      </c>
      <c r="B992" s="3"/>
      <c r="C992" s="3"/>
      <c r="D992" s="3" t="s">
        <v>38</v>
      </c>
      <c r="E992" s="3" t="s">
        <v>1945</v>
      </c>
      <c r="F992" s="16" t="s">
        <v>1946</v>
      </c>
      <c r="G992" s="46">
        <f t="shared" si="61"/>
        <v>0</v>
      </c>
      <c r="H992" s="30">
        <v>0</v>
      </c>
      <c r="I992" s="31">
        <v>0</v>
      </c>
      <c r="J992" s="28">
        <f t="shared" si="62"/>
        <v>0</v>
      </c>
      <c r="K992" s="29">
        <f t="shared" si="63"/>
        <v>0</v>
      </c>
      <c r="L992" s="51">
        <v>0</v>
      </c>
      <c r="M992" s="2">
        <v>0</v>
      </c>
      <c r="N992" s="51">
        <v>0</v>
      </c>
      <c r="O992" s="29">
        <f t="shared" si="60"/>
        <v>0</v>
      </c>
      <c r="P992" s="44">
        <v>0</v>
      </c>
      <c r="Q992" s="2">
        <v>0</v>
      </c>
      <c r="R992" s="2">
        <v>0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38</v>
      </c>
      <c r="E993" s="3" t="s">
        <v>1947</v>
      </c>
      <c r="F993" s="16" t="s">
        <v>1948</v>
      </c>
      <c r="G993" s="46">
        <f t="shared" si="61"/>
        <v>12</v>
      </c>
      <c r="H993" s="30">
        <v>7</v>
      </c>
      <c r="I993" s="31">
        <v>2</v>
      </c>
      <c r="J993" s="28">
        <f t="shared" si="62"/>
        <v>5</v>
      </c>
      <c r="K993" s="29">
        <f t="shared" si="63"/>
        <v>3</v>
      </c>
      <c r="L993" s="51">
        <v>0</v>
      </c>
      <c r="M993" s="2">
        <v>0</v>
      </c>
      <c r="N993" s="51">
        <v>5</v>
      </c>
      <c r="O993" s="29">
        <f t="shared" si="60"/>
        <v>3</v>
      </c>
      <c r="P993" s="44">
        <v>3</v>
      </c>
      <c r="Q993" s="2">
        <v>3</v>
      </c>
      <c r="R993" s="2">
        <v>3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114</v>
      </c>
      <c r="E994" s="3" t="s">
        <v>1949</v>
      </c>
      <c r="F994" s="16" t="s">
        <v>1950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91</v>
      </c>
      <c r="E995" s="3" t="s">
        <v>1951</v>
      </c>
      <c r="F995" s="16" t="s">
        <v>1952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91</v>
      </c>
      <c r="E996" s="3" t="s">
        <v>1953</v>
      </c>
      <c r="F996" s="16" t="s">
        <v>1954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96</v>
      </c>
      <c r="E997" s="3" t="s">
        <v>1955</v>
      </c>
      <c r="F997" s="16" t="s">
        <v>1956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38</v>
      </c>
      <c r="E998" s="3" t="s">
        <v>1957</v>
      </c>
      <c r="F998" s="16" t="s">
        <v>1958</v>
      </c>
      <c r="G998" s="46">
        <f t="shared" si="61"/>
        <v>7</v>
      </c>
      <c r="H998" s="30">
        <v>7</v>
      </c>
      <c r="I998" s="31">
        <v>1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hidden="1" x14ac:dyDescent="0.2">
      <c r="A999" s="2">
        <v>104050</v>
      </c>
      <c r="B999" s="3"/>
      <c r="C999" s="3"/>
      <c r="D999" s="3" t="s">
        <v>38</v>
      </c>
      <c r="E999" s="3" t="s">
        <v>1959</v>
      </c>
      <c r="F999" s="16" t="s">
        <v>1960</v>
      </c>
      <c r="G999" s="46">
        <f t="shared" si="61"/>
        <v>0</v>
      </c>
      <c r="H999" s="30">
        <v>0</v>
      </c>
      <c r="I999" s="31">
        <v>0</v>
      </c>
      <c r="J999" s="28">
        <f t="shared" si="62"/>
        <v>0</v>
      </c>
      <c r="K999" s="29">
        <f t="shared" si="63"/>
        <v>0</v>
      </c>
      <c r="L999" s="51">
        <v>0</v>
      </c>
      <c r="M999" s="2">
        <v>0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104060</v>
      </c>
      <c r="B1000" s="3"/>
      <c r="C1000" s="3"/>
      <c r="D1000" s="3" t="s">
        <v>38</v>
      </c>
      <c r="E1000" s="3" t="s">
        <v>1961</v>
      </c>
      <c r="F1000" s="16" t="s">
        <v>1962</v>
      </c>
      <c r="G1000" s="46">
        <f t="shared" si="61"/>
        <v>2</v>
      </c>
      <c r="H1000" s="30">
        <v>2</v>
      </c>
      <c r="I1000" s="31">
        <v>1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38</v>
      </c>
      <c r="E1001" s="3" t="s">
        <v>1963</v>
      </c>
      <c r="F1001" s="16" t="s">
        <v>1964</v>
      </c>
      <c r="G1001" s="46">
        <f t="shared" si="61"/>
        <v>2</v>
      </c>
      <c r="H1001" s="30">
        <v>2</v>
      </c>
      <c r="I1001" s="31">
        <v>4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38</v>
      </c>
      <c r="E1002" s="3" t="s">
        <v>1965</v>
      </c>
      <c r="F1002" s="16" t="s">
        <v>1966</v>
      </c>
      <c r="G1002" s="46">
        <f t="shared" si="61"/>
        <v>2</v>
      </c>
      <c r="H1002" s="30">
        <v>2</v>
      </c>
      <c r="I1002" s="31">
        <v>1</v>
      </c>
      <c r="J1002" s="28">
        <f t="shared" si="62"/>
        <v>0</v>
      </c>
      <c r="K1002" s="29">
        <f t="shared" si="63"/>
        <v>0</v>
      </c>
      <c r="L1002" s="51">
        <v>0</v>
      </c>
      <c r="M1002" s="2">
        <v>0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45</v>
      </c>
      <c r="C1003" s="3" t="s">
        <v>45</v>
      </c>
      <c r="D1003" s="3"/>
      <c r="E1003" s="3" t="s">
        <v>1967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96</v>
      </c>
      <c r="E1004" s="3" t="s">
        <v>1968</v>
      </c>
      <c r="F1004" s="16" t="s">
        <v>1969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1970</v>
      </c>
      <c r="F1005" s="16" t="s">
        <v>1971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38</v>
      </c>
      <c r="E1006" s="3" t="s">
        <v>1972</v>
      </c>
      <c r="F1006" s="16" t="s">
        <v>1973</v>
      </c>
      <c r="G1006" s="46">
        <f t="shared" si="61"/>
        <v>1</v>
      </c>
      <c r="H1006" s="30">
        <v>0</v>
      </c>
      <c r="I1006" s="31">
        <v>0</v>
      </c>
      <c r="J1006" s="28">
        <f t="shared" si="62"/>
        <v>1</v>
      </c>
      <c r="K1006" s="29">
        <f t="shared" si="63"/>
        <v>2</v>
      </c>
      <c r="L1006" s="51">
        <v>0</v>
      </c>
      <c r="M1006" s="2">
        <v>0</v>
      </c>
      <c r="N1006" s="51">
        <v>1</v>
      </c>
      <c r="O1006" s="29">
        <f t="shared" si="64"/>
        <v>2</v>
      </c>
      <c r="P1006" s="44">
        <v>0</v>
      </c>
      <c r="Q1006" s="2">
        <v>0</v>
      </c>
      <c r="R1006" s="2">
        <v>0</v>
      </c>
      <c r="S1006" s="2">
        <v>2</v>
      </c>
    </row>
    <row r="1007" spans="1:19" customFormat="1" hidden="1" x14ac:dyDescent="0.2">
      <c r="A1007" s="2">
        <v>104270</v>
      </c>
      <c r="B1007" s="3"/>
      <c r="C1007" s="3"/>
      <c r="D1007" s="3" t="s">
        <v>38</v>
      </c>
      <c r="E1007" s="3" t="s">
        <v>1974</v>
      </c>
      <c r="F1007" s="16" t="s">
        <v>1975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38</v>
      </c>
      <c r="E1008" s="3" t="s">
        <v>1976</v>
      </c>
      <c r="F1008" s="16" t="s">
        <v>1977</v>
      </c>
      <c r="G1008" s="46">
        <f t="shared" si="61"/>
        <v>2</v>
      </c>
      <c r="H1008" s="30">
        <v>2</v>
      </c>
      <c r="I1008" s="31">
        <v>1</v>
      </c>
      <c r="J1008" s="28">
        <f t="shared" si="62"/>
        <v>0</v>
      </c>
      <c r="K1008" s="29">
        <f t="shared" si="63"/>
        <v>0</v>
      </c>
      <c r="L1008" s="51">
        <v>0</v>
      </c>
      <c r="M1008" s="2">
        <v>0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96</v>
      </c>
      <c r="E1009" s="3" t="s">
        <v>1978</v>
      </c>
      <c r="F1009" s="16" t="s">
        <v>1979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hidden="1" x14ac:dyDescent="0.2">
      <c r="A1010" s="2">
        <v>104310</v>
      </c>
      <c r="B1010" s="3"/>
      <c r="C1010" s="3"/>
      <c r="D1010" s="3" t="s">
        <v>38</v>
      </c>
      <c r="E1010" s="3" t="s">
        <v>1980</v>
      </c>
      <c r="F1010" s="16" t="s">
        <v>1981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96</v>
      </c>
      <c r="E1011" s="3" t="s">
        <v>1982</v>
      </c>
      <c r="F1011" s="16" t="s">
        <v>1983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145</v>
      </c>
      <c r="E1012" s="3" t="s">
        <v>1984</v>
      </c>
      <c r="F1012" s="16" t="s">
        <v>1985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104410</v>
      </c>
      <c r="B1013" s="3"/>
      <c r="C1013" s="3"/>
      <c r="D1013" s="3" t="s">
        <v>38</v>
      </c>
      <c r="E1013" s="3" t="s">
        <v>1986</v>
      </c>
      <c r="F1013" s="16" t="s">
        <v>1987</v>
      </c>
      <c r="G1013" s="46">
        <f t="shared" si="61"/>
        <v>0</v>
      </c>
      <c r="H1013" s="30">
        <v>0</v>
      </c>
      <c r="I1013" s="31">
        <v>0</v>
      </c>
      <c r="J1013" s="28">
        <f t="shared" si="62"/>
        <v>0</v>
      </c>
      <c r="K1013" s="29">
        <f t="shared" si="63"/>
        <v>0</v>
      </c>
      <c r="L1013" s="51">
        <v>0</v>
      </c>
      <c r="M1013" s="2">
        <v>0</v>
      </c>
      <c r="N1013" s="51">
        <v>0</v>
      </c>
      <c r="O1013" s="29">
        <f t="shared" si="64"/>
        <v>0</v>
      </c>
      <c r="P1013" s="44">
        <v>0</v>
      </c>
      <c r="Q1013" s="2">
        <v>0</v>
      </c>
      <c r="R1013" s="2">
        <v>0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91</v>
      </c>
      <c r="E1014" s="3" t="s">
        <v>1988</v>
      </c>
      <c r="F1014" s="16" t="s">
        <v>1989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1990</v>
      </c>
      <c r="F1015" s="16" t="s">
        <v>1991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hidden="1" x14ac:dyDescent="0.2">
      <c r="A1016" s="2">
        <v>104490</v>
      </c>
      <c r="B1016" s="3"/>
      <c r="C1016" s="3"/>
      <c r="D1016" s="3" t="s">
        <v>38</v>
      </c>
      <c r="E1016" s="3" t="s">
        <v>1992</v>
      </c>
      <c r="F1016" s="16" t="s">
        <v>1993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38</v>
      </c>
      <c r="E1017" s="3" t="s">
        <v>1994</v>
      </c>
      <c r="F1017" s="16" t="s">
        <v>1995</v>
      </c>
      <c r="G1017" s="46">
        <f t="shared" si="61"/>
        <v>14</v>
      </c>
      <c r="H1017" s="30">
        <v>12</v>
      </c>
      <c r="I1017" s="31">
        <v>4</v>
      </c>
      <c r="J1017" s="28">
        <f t="shared" si="62"/>
        <v>2</v>
      </c>
      <c r="K1017" s="29">
        <f t="shared" si="63"/>
        <v>3</v>
      </c>
      <c r="L1017" s="51">
        <v>0</v>
      </c>
      <c r="M1017" s="2">
        <v>0</v>
      </c>
      <c r="N1017" s="51">
        <v>2</v>
      </c>
      <c r="O1017" s="29">
        <f t="shared" si="64"/>
        <v>3</v>
      </c>
      <c r="P1017" s="44">
        <v>0</v>
      </c>
      <c r="Q1017" s="2">
        <v>0</v>
      </c>
      <c r="R1017" s="2">
        <v>1</v>
      </c>
      <c r="S1017" s="2">
        <v>3</v>
      </c>
    </row>
    <row r="1018" spans="1:19" customFormat="1" x14ac:dyDescent="0.2">
      <c r="A1018" s="2">
        <v>104560</v>
      </c>
      <c r="B1018" s="3"/>
      <c r="C1018" s="3"/>
      <c r="D1018" s="3" t="s">
        <v>38</v>
      </c>
      <c r="E1018" s="3" t="s">
        <v>1996</v>
      </c>
      <c r="F1018" s="16" t="s">
        <v>1997</v>
      </c>
      <c r="G1018" s="46">
        <f t="shared" si="61"/>
        <v>47</v>
      </c>
      <c r="H1018" s="30">
        <v>42</v>
      </c>
      <c r="I1018" s="31">
        <v>10</v>
      </c>
      <c r="J1018" s="28">
        <f t="shared" si="62"/>
        <v>5</v>
      </c>
      <c r="K1018" s="29">
        <f t="shared" si="63"/>
        <v>2</v>
      </c>
      <c r="L1018" s="51">
        <v>0</v>
      </c>
      <c r="M1018" s="2">
        <v>0</v>
      </c>
      <c r="N1018" s="51">
        <v>5</v>
      </c>
      <c r="O1018" s="29">
        <f t="shared" si="64"/>
        <v>2</v>
      </c>
      <c r="P1018" s="44">
        <v>2</v>
      </c>
      <c r="Q1018" s="2">
        <v>1</v>
      </c>
      <c r="R1018" s="2">
        <v>0</v>
      </c>
      <c r="S1018" s="2">
        <v>1</v>
      </c>
    </row>
    <row r="1019" spans="1:19" customFormat="1" hidden="1" x14ac:dyDescent="0.2">
      <c r="A1019" s="2">
        <v>104590</v>
      </c>
      <c r="B1019" s="3"/>
      <c r="C1019" s="3"/>
      <c r="D1019" s="94" t="s">
        <v>76</v>
      </c>
      <c r="E1019" s="3" t="s">
        <v>1998</v>
      </c>
      <c r="F1019" s="16" t="s">
        <v>1999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2000</v>
      </c>
      <c r="F1020" s="16" t="s">
        <v>2001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2002</v>
      </c>
      <c r="F1021" s="16" t="s">
        <v>2003</v>
      </c>
      <c r="G1021" s="46">
        <f t="shared" si="61"/>
        <v>1</v>
      </c>
      <c r="H1021" s="30">
        <v>0</v>
      </c>
      <c r="I1021" s="31">
        <v>0</v>
      </c>
      <c r="J1021" s="28">
        <f t="shared" si="62"/>
        <v>1</v>
      </c>
      <c r="K1021" s="29">
        <f t="shared" si="63"/>
        <v>2</v>
      </c>
      <c r="L1021" s="51">
        <v>0</v>
      </c>
      <c r="M1021" s="2">
        <v>0</v>
      </c>
      <c r="N1021" s="51">
        <v>1</v>
      </c>
      <c r="O1021" s="29">
        <f t="shared" si="64"/>
        <v>2</v>
      </c>
      <c r="P1021" s="44">
        <v>0</v>
      </c>
      <c r="Q1021" s="2">
        <v>0</v>
      </c>
      <c r="R1021" s="2">
        <v>0</v>
      </c>
      <c r="S1021" s="2">
        <v>2</v>
      </c>
    </row>
    <row r="1022" spans="1:19" hidden="1" x14ac:dyDescent="0.2">
      <c r="A1022" s="2">
        <v>104680</v>
      </c>
      <c r="B1022" s="3" t="s">
        <v>45</v>
      </c>
      <c r="C1022" s="3" t="s">
        <v>45</v>
      </c>
      <c r="D1022" s="3" t="s">
        <v>1</v>
      </c>
      <c r="E1022" s="3" t="s">
        <v>2004</v>
      </c>
      <c r="F1022" s="16" t="s">
        <v>2005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38</v>
      </c>
      <c r="E1023" s="3" t="s">
        <v>2006</v>
      </c>
      <c r="F1023" s="16" t="s">
        <v>2007</v>
      </c>
      <c r="G1023" s="46">
        <f t="shared" si="61"/>
        <v>8</v>
      </c>
      <c r="H1023" s="30">
        <v>2</v>
      </c>
      <c r="I1023" s="31">
        <v>2</v>
      </c>
      <c r="J1023" s="28">
        <f t="shared" si="62"/>
        <v>6</v>
      </c>
      <c r="K1023" s="29">
        <f t="shared" si="63"/>
        <v>3</v>
      </c>
      <c r="L1023" s="51">
        <v>0</v>
      </c>
      <c r="M1023" s="2">
        <v>0</v>
      </c>
      <c r="N1023" s="51">
        <v>6</v>
      </c>
      <c r="O1023" s="29">
        <f t="shared" si="64"/>
        <v>3</v>
      </c>
      <c r="P1023" s="44">
        <v>1</v>
      </c>
      <c r="Q1023" s="2">
        <v>1</v>
      </c>
      <c r="R1023" s="2">
        <v>2</v>
      </c>
      <c r="S1023" s="2">
        <v>3</v>
      </c>
    </row>
    <row r="1024" spans="1:19" customFormat="1" hidden="1" x14ac:dyDescent="0.2">
      <c r="A1024" s="2">
        <v>104770</v>
      </c>
      <c r="B1024" s="3"/>
      <c r="C1024" s="3"/>
      <c r="D1024" s="3" t="s">
        <v>38</v>
      </c>
      <c r="E1024" s="3" t="s">
        <v>2008</v>
      </c>
      <c r="F1024" s="16" t="s">
        <v>2009</v>
      </c>
      <c r="G1024" s="46">
        <f t="shared" si="61"/>
        <v>0</v>
      </c>
      <c r="H1024" s="30">
        <v>0</v>
      </c>
      <c r="I1024" s="31">
        <v>0</v>
      </c>
      <c r="J1024" s="28">
        <f t="shared" si="62"/>
        <v>0</v>
      </c>
      <c r="K1024" s="29">
        <f t="shared" si="63"/>
        <v>0</v>
      </c>
      <c r="L1024" s="51">
        <v>0</v>
      </c>
      <c r="M1024" s="2">
        <v>0</v>
      </c>
      <c r="N1024" s="51">
        <v>0</v>
      </c>
      <c r="O1024" s="29">
        <f t="shared" si="64"/>
        <v>0</v>
      </c>
      <c r="P1024" s="44">
        <v>0</v>
      </c>
      <c r="Q1024" s="2">
        <v>0</v>
      </c>
      <c r="R1024" s="2">
        <v>0</v>
      </c>
      <c r="S1024" s="2">
        <v>0</v>
      </c>
    </row>
    <row r="1025" spans="1:19" x14ac:dyDescent="0.2">
      <c r="A1025" s="2">
        <v>104790</v>
      </c>
      <c r="B1025" s="3"/>
      <c r="C1025" s="3"/>
      <c r="D1025" s="3" t="s">
        <v>0</v>
      </c>
      <c r="E1025" s="3" t="s">
        <v>2010</v>
      </c>
      <c r="F1025" s="16" t="s">
        <v>2011</v>
      </c>
      <c r="G1025" s="46">
        <f t="shared" ref="G1025:G1072" si="65">SUM(H1025, J1025)</f>
        <v>12</v>
      </c>
      <c r="H1025" s="30">
        <v>9</v>
      </c>
      <c r="I1025" s="31">
        <v>12</v>
      </c>
      <c r="J1025" s="28">
        <f t="shared" ref="J1025:J1072" si="66">L1025+N1025</f>
        <v>3</v>
      </c>
      <c r="K1025" s="29">
        <f t="shared" ref="K1025:K1072" si="67">MAX(P1025:S1025, M1025)</f>
        <v>3</v>
      </c>
      <c r="L1025" s="51">
        <v>0</v>
      </c>
      <c r="M1025" s="2">
        <v>0</v>
      </c>
      <c r="N1025" s="51">
        <v>3</v>
      </c>
      <c r="O1025" s="29">
        <f t="shared" si="64"/>
        <v>3</v>
      </c>
      <c r="P1025" s="44">
        <v>1</v>
      </c>
      <c r="Q1025" s="2">
        <v>0</v>
      </c>
      <c r="R1025" s="2">
        <v>0</v>
      </c>
      <c r="S1025" s="2">
        <v>3</v>
      </c>
    </row>
    <row r="1026" spans="1:19" customFormat="1" hidden="1" x14ac:dyDescent="0.2">
      <c r="A1026" s="2">
        <v>104800</v>
      </c>
      <c r="B1026" s="3"/>
      <c r="C1026" s="3"/>
      <c r="D1026" s="94" t="s">
        <v>96</v>
      </c>
      <c r="E1026" s="3" t="s">
        <v>2012</v>
      </c>
      <c r="F1026" s="16" t="s">
        <v>2013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38</v>
      </c>
      <c r="E1027" s="3" t="s">
        <v>2014</v>
      </c>
      <c r="F1027" s="16" t="s">
        <v>2015</v>
      </c>
      <c r="G1027" s="46">
        <f t="shared" si="65"/>
        <v>4</v>
      </c>
      <c r="H1027" s="30">
        <v>4</v>
      </c>
      <c r="I1027" s="31">
        <v>1</v>
      </c>
      <c r="J1027" s="28">
        <f t="shared" si="66"/>
        <v>0</v>
      </c>
      <c r="K1027" s="29">
        <f t="shared" si="67"/>
        <v>0</v>
      </c>
      <c r="L1027" s="51">
        <v>0</v>
      </c>
      <c r="M1027" s="2">
        <v>0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hidden="1" x14ac:dyDescent="0.2">
      <c r="A1028" s="2">
        <v>104850</v>
      </c>
      <c r="B1028" s="3"/>
      <c r="C1028" s="3"/>
      <c r="D1028" s="94" t="s">
        <v>91</v>
      </c>
      <c r="E1028" s="3" t="s">
        <v>2016</v>
      </c>
      <c r="F1028" s="16" t="s">
        <v>2017</v>
      </c>
      <c r="G1028" s="46">
        <f t="shared" si="65"/>
        <v>0</v>
      </c>
      <c r="H1028" s="30">
        <v>0</v>
      </c>
      <c r="I1028" s="31">
        <v>0</v>
      </c>
      <c r="J1028" s="28">
        <f t="shared" si="66"/>
        <v>0</v>
      </c>
      <c r="K1028" s="29">
        <f t="shared" si="67"/>
        <v>0</v>
      </c>
      <c r="L1028" s="51">
        <v>0</v>
      </c>
      <c r="M1028" s="2">
        <v>0</v>
      </c>
      <c r="N1028" s="51">
        <v>0</v>
      </c>
      <c r="O1028" s="29">
        <f t="shared" si="64"/>
        <v>0</v>
      </c>
      <c r="P1028" s="44">
        <v>0</v>
      </c>
      <c r="Q1028" s="2">
        <v>0</v>
      </c>
      <c r="R1028" s="2">
        <v>0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38</v>
      </c>
      <c r="E1029" s="3" t="s">
        <v>2018</v>
      </c>
      <c r="F1029" s="16" t="s">
        <v>2019</v>
      </c>
      <c r="G1029" s="46">
        <f t="shared" si="65"/>
        <v>10</v>
      </c>
      <c r="H1029" s="30">
        <v>4</v>
      </c>
      <c r="I1029" s="31">
        <v>1</v>
      </c>
      <c r="J1029" s="28">
        <f t="shared" si="66"/>
        <v>6</v>
      </c>
      <c r="K1029" s="29">
        <f t="shared" si="67"/>
        <v>5</v>
      </c>
      <c r="L1029" s="51">
        <v>0</v>
      </c>
      <c r="M1029" s="2">
        <v>0</v>
      </c>
      <c r="N1029" s="51">
        <v>6</v>
      </c>
      <c r="O1029" s="29">
        <f t="shared" si="64"/>
        <v>5</v>
      </c>
      <c r="P1029" s="44">
        <v>1</v>
      </c>
      <c r="Q1029" s="2">
        <v>1</v>
      </c>
      <c r="R1029" s="2">
        <v>5</v>
      </c>
      <c r="S1029" s="2">
        <v>5</v>
      </c>
    </row>
    <row r="1030" spans="1:19" x14ac:dyDescent="0.2">
      <c r="A1030" s="2">
        <v>104880</v>
      </c>
      <c r="B1030" s="3"/>
      <c r="C1030" s="3"/>
      <c r="D1030" s="3" t="s">
        <v>38</v>
      </c>
      <c r="E1030" s="3" t="s">
        <v>2020</v>
      </c>
      <c r="F1030" s="16" t="s">
        <v>2021</v>
      </c>
      <c r="G1030" s="46">
        <f t="shared" si="65"/>
        <v>11</v>
      </c>
      <c r="H1030" s="30">
        <v>3</v>
      </c>
      <c r="I1030" s="31">
        <v>1</v>
      </c>
      <c r="J1030" s="28">
        <f t="shared" si="66"/>
        <v>8</v>
      </c>
      <c r="K1030" s="29">
        <f t="shared" si="67"/>
        <v>6</v>
      </c>
      <c r="L1030" s="51">
        <v>0</v>
      </c>
      <c r="M1030" s="2">
        <v>0</v>
      </c>
      <c r="N1030" s="51">
        <v>8</v>
      </c>
      <c r="O1030" s="29">
        <f t="shared" si="64"/>
        <v>6</v>
      </c>
      <c r="P1030" s="44">
        <v>3</v>
      </c>
      <c r="Q1030" s="2">
        <v>1</v>
      </c>
      <c r="R1030" s="2">
        <v>5</v>
      </c>
      <c r="S1030" s="2">
        <v>6</v>
      </c>
    </row>
    <row r="1031" spans="1:19" customFormat="1" x14ac:dyDescent="0.2">
      <c r="A1031" s="2">
        <v>104890</v>
      </c>
      <c r="B1031" s="3"/>
      <c r="C1031" s="3"/>
      <c r="D1031" s="3" t="s">
        <v>38</v>
      </c>
      <c r="E1031" s="3" t="s">
        <v>2022</v>
      </c>
      <c r="F1031" s="16" t="s">
        <v>2023</v>
      </c>
      <c r="G1031" s="46">
        <f t="shared" si="65"/>
        <v>3</v>
      </c>
      <c r="H1031" s="30">
        <v>0</v>
      </c>
      <c r="I1031" s="31">
        <v>0</v>
      </c>
      <c r="J1031" s="28">
        <f t="shared" si="66"/>
        <v>3</v>
      </c>
      <c r="K1031" s="29">
        <f t="shared" si="67"/>
        <v>2</v>
      </c>
      <c r="L1031" s="51">
        <v>0</v>
      </c>
      <c r="M1031" s="2">
        <v>0</v>
      </c>
      <c r="N1031" s="51">
        <v>3</v>
      </c>
      <c r="O1031" s="29">
        <f t="shared" si="64"/>
        <v>2</v>
      </c>
      <c r="P1031" s="44">
        <v>0</v>
      </c>
      <c r="Q1031" s="2">
        <v>0</v>
      </c>
      <c r="R1031" s="2">
        <v>2</v>
      </c>
      <c r="S1031" s="2">
        <v>0</v>
      </c>
    </row>
    <row r="1032" spans="1:19" hidden="1" x14ac:dyDescent="0.2">
      <c r="A1032" s="2">
        <v>104900</v>
      </c>
      <c r="B1032" s="3"/>
      <c r="C1032" s="3"/>
      <c r="D1032" s="3" t="s">
        <v>38</v>
      </c>
      <c r="E1032" s="3" t="s">
        <v>2024</v>
      </c>
      <c r="F1032" s="16" t="s">
        <v>2025</v>
      </c>
      <c r="G1032" s="46">
        <f t="shared" si="65"/>
        <v>0</v>
      </c>
      <c r="H1032" s="30">
        <v>0</v>
      </c>
      <c r="I1032" s="31">
        <v>0</v>
      </c>
      <c r="J1032" s="28">
        <f t="shared" si="66"/>
        <v>0</v>
      </c>
      <c r="K1032" s="29">
        <f t="shared" si="67"/>
        <v>0</v>
      </c>
      <c r="L1032" s="51">
        <v>0</v>
      </c>
      <c r="M1032" s="2">
        <v>0</v>
      </c>
      <c r="N1032" s="51">
        <v>0</v>
      </c>
      <c r="O1032" s="29">
        <f t="shared" si="64"/>
        <v>0</v>
      </c>
      <c r="P1032" s="44">
        <v>0</v>
      </c>
      <c r="Q1032" s="2">
        <v>0</v>
      </c>
      <c r="R1032" s="2">
        <v>0</v>
      </c>
      <c r="S1032" s="2">
        <v>0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2026</v>
      </c>
      <c r="F1033" s="16" t="s">
        <v>2027</v>
      </c>
      <c r="G1033" s="46">
        <f t="shared" si="65"/>
        <v>10</v>
      </c>
      <c r="H1033" s="30">
        <v>10</v>
      </c>
      <c r="I1033" s="31">
        <v>8</v>
      </c>
      <c r="J1033" s="28">
        <f t="shared" si="66"/>
        <v>0</v>
      </c>
      <c r="K1033" s="29">
        <f t="shared" si="67"/>
        <v>0</v>
      </c>
      <c r="L1033" s="51">
        <v>0</v>
      </c>
      <c r="M1033" s="2">
        <v>0</v>
      </c>
      <c r="N1033" s="51">
        <v>0</v>
      </c>
      <c r="O1033" s="29">
        <f t="shared" si="64"/>
        <v>0</v>
      </c>
      <c r="P1033" s="44">
        <v>0</v>
      </c>
      <c r="Q1033" s="2">
        <v>0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208</v>
      </c>
      <c r="E1034" s="3" t="s">
        <v>2028</v>
      </c>
      <c r="F1034" s="16" t="s">
        <v>2029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2030</v>
      </c>
      <c r="F1035" s="16" t="s">
        <v>2031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2032</v>
      </c>
      <c r="F1036" s="16" t="s">
        <v>2033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38</v>
      </c>
      <c r="E1037" s="3" t="s">
        <v>2034</v>
      </c>
      <c r="F1037" s="16" t="s">
        <v>2035</v>
      </c>
      <c r="G1037" s="46">
        <f t="shared" si="65"/>
        <v>8</v>
      </c>
      <c r="H1037" s="30">
        <v>6</v>
      </c>
      <c r="I1037" s="31">
        <v>4</v>
      </c>
      <c r="J1037" s="28">
        <f t="shared" si="66"/>
        <v>2</v>
      </c>
      <c r="K1037" s="29">
        <f t="shared" si="67"/>
        <v>1</v>
      </c>
      <c r="L1037" s="51">
        <v>0</v>
      </c>
      <c r="M1037" s="2">
        <v>0</v>
      </c>
      <c r="N1037" s="51">
        <v>2</v>
      </c>
      <c r="O1037" s="29">
        <f t="shared" si="64"/>
        <v>1</v>
      </c>
      <c r="P1037" s="44">
        <v>1</v>
      </c>
      <c r="Q1037" s="2">
        <v>0</v>
      </c>
      <c r="R1037" s="2">
        <v>0</v>
      </c>
      <c r="S1037" s="2">
        <v>1</v>
      </c>
    </row>
    <row r="1038" spans="1:19" hidden="1" x14ac:dyDescent="0.2">
      <c r="A1038" s="2">
        <v>105070</v>
      </c>
      <c r="B1038" s="3" t="s">
        <v>45</v>
      </c>
      <c r="C1038" s="3" t="s">
        <v>45</v>
      </c>
      <c r="D1038" s="3"/>
      <c r="E1038" s="3" t="s">
        <v>2036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2037</v>
      </c>
      <c r="F1039" s="16" t="s">
        <v>2038</v>
      </c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45</v>
      </c>
      <c r="C1040" s="3" t="s">
        <v>45</v>
      </c>
      <c r="D1040" s="3"/>
      <c r="E1040" s="3" t="s">
        <v>2039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91</v>
      </c>
      <c r="E1041" s="3" t="s">
        <v>2040</v>
      </c>
      <c r="F1041" s="16" t="s">
        <v>2041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45</v>
      </c>
      <c r="C1042" s="3" t="s">
        <v>45</v>
      </c>
      <c r="D1042" s="3"/>
      <c r="E1042" s="3" t="s">
        <v>2042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91</v>
      </c>
      <c r="E1043" s="3" t="s">
        <v>2043</v>
      </c>
      <c r="F1043" s="16" t="s">
        <v>2044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45</v>
      </c>
      <c r="C1044" s="3" t="s">
        <v>45</v>
      </c>
      <c r="D1044" s="3"/>
      <c r="E1044" s="3" t="s">
        <v>2045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105</v>
      </c>
      <c r="C1045" s="3" t="s">
        <v>105</v>
      </c>
      <c r="D1045" s="3" t="s">
        <v>106</v>
      </c>
      <c r="E1045" s="3" t="s">
        <v>2046</v>
      </c>
      <c r="F1045" s="16" t="s">
        <v>2047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114</v>
      </c>
      <c r="E1046" s="3" t="s">
        <v>2048</v>
      </c>
      <c r="F1046" s="16" t="s">
        <v>2049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38</v>
      </c>
      <c r="E1047" s="3" t="s">
        <v>2050</v>
      </c>
      <c r="F1047" s="16" t="s">
        <v>2051</v>
      </c>
      <c r="G1047" s="46">
        <f t="shared" si="65"/>
        <v>14</v>
      </c>
      <c r="H1047" s="95">
        <v>1</v>
      </c>
      <c r="I1047" s="96">
        <v>1</v>
      </c>
      <c r="J1047" s="28">
        <f t="shared" si="66"/>
        <v>13</v>
      </c>
      <c r="K1047" s="29">
        <f t="shared" si="67"/>
        <v>12</v>
      </c>
      <c r="L1047" s="51">
        <v>0</v>
      </c>
      <c r="M1047" s="2">
        <v>0</v>
      </c>
      <c r="N1047" s="51">
        <v>13</v>
      </c>
      <c r="O1047" s="29">
        <f t="shared" si="64"/>
        <v>12</v>
      </c>
      <c r="P1047" s="44">
        <v>5</v>
      </c>
      <c r="Q1047" s="2">
        <v>12</v>
      </c>
      <c r="R1047" s="2">
        <v>5</v>
      </c>
      <c r="S1047" s="2">
        <v>10</v>
      </c>
    </row>
    <row r="1048" spans="1:19" customFormat="1" hidden="1" x14ac:dyDescent="0.2">
      <c r="A1048" s="2">
        <v>105520</v>
      </c>
      <c r="B1048" s="3"/>
      <c r="C1048" s="3"/>
      <c r="D1048" s="94" t="s">
        <v>96</v>
      </c>
      <c r="E1048" s="3" t="s">
        <v>2052</v>
      </c>
      <c r="F1048" s="16" t="s">
        <v>2053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45</v>
      </c>
      <c r="C1049" s="3" t="s">
        <v>45</v>
      </c>
      <c r="D1049" s="3"/>
      <c r="E1049" s="3" t="s">
        <v>2054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76</v>
      </c>
      <c r="E1050" s="3" t="s">
        <v>2055</v>
      </c>
      <c r="F1050" s="16" t="s">
        <v>2056</v>
      </c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38</v>
      </c>
      <c r="E1051" s="3" t="s">
        <v>2057</v>
      </c>
      <c r="F1051" s="16" t="s">
        <v>2058</v>
      </c>
      <c r="G1051" s="46">
        <f t="shared" si="65"/>
        <v>9</v>
      </c>
      <c r="H1051" s="30">
        <v>5</v>
      </c>
      <c r="I1051" s="31">
        <v>4</v>
      </c>
      <c r="J1051" s="28">
        <f t="shared" si="66"/>
        <v>4</v>
      </c>
      <c r="K1051" s="29">
        <f t="shared" si="67"/>
        <v>2</v>
      </c>
      <c r="L1051" s="51">
        <v>0</v>
      </c>
      <c r="M1051" s="2">
        <v>0</v>
      </c>
      <c r="N1051" s="51">
        <v>4</v>
      </c>
      <c r="O1051" s="29">
        <f t="shared" si="64"/>
        <v>2</v>
      </c>
      <c r="P1051" s="44">
        <v>0</v>
      </c>
      <c r="Q1051" s="2">
        <v>2</v>
      </c>
      <c r="R1051" s="2">
        <v>0</v>
      </c>
      <c r="S1051" s="2">
        <v>1</v>
      </c>
    </row>
    <row r="1052" spans="1:19" customFormat="1" x14ac:dyDescent="0.2">
      <c r="A1052" s="2">
        <v>105670</v>
      </c>
      <c r="B1052" s="3"/>
      <c r="C1052" s="3"/>
      <c r="D1052" s="3" t="s">
        <v>38</v>
      </c>
      <c r="E1052" s="3" t="s">
        <v>2059</v>
      </c>
      <c r="F1052" s="16" t="s">
        <v>2060</v>
      </c>
      <c r="G1052" s="46">
        <f t="shared" si="65"/>
        <v>12</v>
      </c>
      <c r="H1052" s="30">
        <v>7</v>
      </c>
      <c r="I1052" s="31">
        <v>2</v>
      </c>
      <c r="J1052" s="28">
        <f t="shared" si="66"/>
        <v>5</v>
      </c>
      <c r="K1052" s="29">
        <f t="shared" si="67"/>
        <v>8</v>
      </c>
      <c r="L1052" s="51">
        <v>0</v>
      </c>
      <c r="M1052" s="2">
        <v>0</v>
      </c>
      <c r="N1052" s="51">
        <v>5</v>
      </c>
      <c r="O1052" s="29">
        <f t="shared" si="64"/>
        <v>8</v>
      </c>
      <c r="P1052" s="44">
        <v>8</v>
      </c>
      <c r="Q1052" s="2">
        <v>1</v>
      </c>
      <c r="R1052" s="2">
        <v>0</v>
      </c>
      <c r="S1052" s="2">
        <v>3</v>
      </c>
    </row>
    <row r="1053" spans="1:19" x14ac:dyDescent="0.2">
      <c r="A1053" s="2">
        <v>105680</v>
      </c>
      <c r="B1053" s="3"/>
      <c r="C1053" s="3"/>
      <c r="D1053" s="94" t="s">
        <v>91</v>
      </c>
      <c r="E1053" s="3" t="s">
        <v>2061</v>
      </c>
      <c r="F1053" s="16" t="s">
        <v>2062</v>
      </c>
      <c r="G1053" s="46">
        <f t="shared" si="65"/>
        <v>3</v>
      </c>
      <c r="H1053" s="30">
        <v>3</v>
      </c>
      <c r="I1053" s="31">
        <v>2</v>
      </c>
      <c r="J1053" s="28">
        <f t="shared" si="66"/>
        <v>0</v>
      </c>
      <c r="K1053" s="29">
        <f t="shared" si="67"/>
        <v>0</v>
      </c>
      <c r="L1053" s="51">
        <v>0</v>
      </c>
      <c r="M1053" s="2">
        <v>0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hidden="1" x14ac:dyDescent="0.2">
      <c r="A1054" s="2">
        <v>105720</v>
      </c>
      <c r="B1054" s="3"/>
      <c r="C1054" s="3"/>
      <c r="D1054" s="3" t="s">
        <v>38</v>
      </c>
      <c r="E1054" s="3" t="s">
        <v>2063</v>
      </c>
      <c r="F1054" s="16" t="s">
        <v>2064</v>
      </c>
      <c r="G1054" s="46">
        <f t="shared" si="65"/>
        <v>0</v>
      </c>
      <c r="H1054" s="30">
        <v>0</v>
      </c>
      <c r="I1054" s="31">
        <v>0</v>
      </c>
      <c r="J1054" s="28">
        <f t="shared" si="66"/>
        <v>0</v>
      </c>
      <c r="K1054" s="29">
        <f t="shared" si="67"/>
        <v>0</v>
      </c>
      <c r="L1054" s="51">
        <v>0</v>
      </c>
      <c r="M1054" s="2">
        <v>0</v>
      </c>
      <c r="N1054" s="51">
        <v>0</v>
      </c>
      <c r="O1054" s="29">
        <f t="shared" si="64"/>
        <v>0</v>
      </c>
      <c r="P1054" s="44">
        <v>0</v>
      </c>
      <c r="Q1054" s="2">
        <v>0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45</v>
      </c>
      <c r="C1055" s="3" t="s">
        <v>45</v>
      </c>
      <c r="D1055" s="3"/>
      <c r="E1055" s="3" t="s">
        <v>2065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76</v>
      </c>
      <c r="E1056" s="3" t="s">
        <v>2066</v>
      </c>
      <c r="F1056" s="16" t="s">
        <v>2067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38</v>
      </c>
      <c r="E1057" s="3" t="s">
        <v>2068</v>
      </c>
      <c r="F1057" s="16" t="s">
        <v>2069</v>
      </c>
      <c r="G1057" s="46">
        <f t="shared" si="65"/>
        <v>9</v>
      </c>
      <c r="H1057" s="30">
        <v>2</v>
      </c>
      <c r="I1057" s="31">
        <v>1</v>
      </c>
      <c r="J1057" s="28">
        <f t="shared" si="66"/>
        <v>7</v>
      </c>
      <c r="K1057" s="29">
        <f t="shared" si="67"/>
        <v>2</v>
      </c>
      <c r="L1057" s="51">
        <v>1</v>
      </c>
      <c r="M1057" s="2">
        <v>1</v>
      </c>
      <c r="N1057" s="51">
        <v>6</v>
      </c>
      <c r="O1057" s="29">
        <f t="shared" si="64"/>
        <v>2</v>
      </c>
      <c r="P1057" s="44">
        <v>2</v>
      </c>
      <c r="Q1057" s="2">
        <v>1</v>
      </c>
      <c r="R1057" s="2">
        <v>0</v>
      </c>
      <c r="S1057" s="2">
        <v>2</v>
      </c>
    </row>
    <row r="1058" spans="1:19" hidden="1" x14ac:dyDescent="0.2">
      <c r="A1058" s="2">
        <v>105950</v>
      </c>
      <c r="B1058" s="3"/>
      <c r="C1058" s="3"/>
      <c r="D1058" s="3" t="s">
        <v>541</v>
      </c>
      <c r="E1058" s="3" t="s">
        <v>2070</v>
      </c>
      <c r="F1058" s="16" t="s">
        <v>2071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76</v>
      </c>
      <c r="E1059" s="3" t="s">
        <v>2072</v>
      </c>
      <c r="F1059" s="16" t="s">
        <v>2073</v>
      </c>
      <c r="G1059" s="46">
        <f t="shared" si="65"/>
        <v>3</v>
      </c>
      <c r="H1059" s="30">
        <v>3</v>
      </c>
      <c r="I1059" s="31">
        <v>1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45</v>
      </c>
      <c r="C1060" s="3" t="s">
        <v>45</v>
      </c>
      <c r="D1060" s="94" t="s">
        <v>208</v>
      </c>
      <c r="E1060" s="3" t="s">
        <v>2074</v>
      </c>
      <c r="F1060" s="16" t="s">
        <v>2075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106030</v>
      </c>
      <c r="B1061" s="3"/>
      <c r="C1061" s="3"/>
      <c r="D1061" s="3" t="s">
        <v>0</v>
      </c>
      <c r="E1061" s="3" t="s">
        <v>2076</v>
      </c>
      <c r="F1061" s="16" t="s">
        <v>2077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hidden="1" x14ac:dyDescent="0.2">
      <c r="A1062" s="2">
        <v>106050</v>
      </c>
      <c r="B1062" s="3"/>
      <c r="C1062" s="3"/>
      <c r="D1062" s="3" t="s">
        <v>38</v>
      </c>
      <c r="E1062" s="3" t="s">
        <v>2078</v>
      </c>
      <c r="F1062" s="16" t="s">
        <v>2079</v>
      </c>
      <c r="G1062" s="46">
        <f t="shared" si="65"/>
        <v>0</v>
      </c>
      <c r="H1062" s="30">
        <v>0</v>
      </c>
      <c r="I1062" s="31">
        <v>0</v>
      </c>
      <c r="J1062" s="28">
        <f t="shared" si="66"/>
        <v>0</v>
      </c>
      <c r="K1062" s="29">
        <f t="shared" si="67"/>
        <v>0</v>
      </c>
      <c r="L1062" s="51">
        <v>0</v>
      </c>
      <c r="M1062" s="2">
        <v>0</v>
      </c>
      <c r="N1062" s="51">
        <v>0</v>
      </c>
      <c r="O1062" s="29">
        <f t="shared" si="68"/>
        <v>0</v>
      </c>
      <c r="P1062" s="44">
        <v>0</v>
      </c>
      <c r="Q1062" s="2">
        <v>0</v>
      </c>
      <c r="R1062" s="2">
        <v>0</v>
      </c>
      <c r="S1062" s="2">
        <v>0</v>
      </c>
    </row>
    <row r="1063" spans="1:19" customFormat="1" hidden="1" x14ac:dyDescent="0.2">
      <c r="A1063" s="1">
        <v>106070</v>
      </c>
      <c r="B1063" s="3"/>
      <c r="C1063" s="3"/>
      <c r="D1063" s="94" t="s">
        <v>76</v>
      </c>
      <c r="E1063" s="3" t="s">
        <v>2080</v>
      </c>
      <c r="F1063" s="16" t="s">
        <v>2081</v>
      </c>
      <c r="G1063" s="46">
        <f t="shared" si="65"/>
        <v>0</v>
      </c>
      <c r="H1063" s="30">
        <v>0</v>
      </c>
      <c r="I1063" s="31">
        <v>0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373</v>
      </c>
      <c r="C1064" s="3" t="s">
        <v>373</v>
      </c>
      <c r="D1064" s="3"/>
      <c r="E1064" s="3" t="s">
        <v>2082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373</v>
      </c>
      <c r="C1065" s="3" t="s">
        <v>373</v>
      </c>
      <c r="D1065" s="3"/>
      <c r="E1065" s="3" t="s">
        <v>2083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2">
        <v>1002100</v>
      </c>
      <c r="B1066" s="3" t="s">
        <v>373</v>
      </c>
      <c r="C1066" s="3" t="s">
        <v>373</v>
      </c>
      <c r="D1066" s="3"/>
      <c r="E1066" s="3" t="s">
        <v>2084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460</v>
      </c>
      <c r="C1067" s="3" t="s">
        <v>460</v>
      </c>
      <c r="D1067" s="3"/>
      <c r="E1067" s="3" t="s">
        <v>2085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373</v>
      </c>
      <c r="C1068" s="3" t="s">
        <v>373</v>
      </c>
      <c r="D1068" s="3"/>
      <c r="E1068" s="3" t="s">
        <v>2086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373</v>
      </c>
      <c r="C1069" s="3" t="s">
        <v>373</v>
      </c>
      <c r="D1069" s="3"/>
      <c r="E1069" s="3" t="s">
        <v>2087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373</v>
      </c>
      <c r="C1070" s="3" t="s">
        <v>373</v>
      </c>
      <c r="D1070" s="3"/>
      <c r="E1070" s="3" t="s">
        <v>2088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460</v>
      </c>
      <c r="C1071" s="3" t="s">
        <v>460</v>
      </c>
      <c r="D1071" s="3"/>
      <c r="E1071" s="3" t="s">
        <v>2089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373</v>
      </c>
      <c r="C1072" s="7" t="s">
        <v>373</v>
      </c>
      <c r="D1072" s="7"/>
      <c r="E1072" s="7" t="s">
        <v>2090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5377</v>
      </c>
      <c r="H1073" s="34">
        <f t="shared" si="69"/>
        <v>4737</v>
      </c>
      <c r="I1073" s="35">
        <f t="shared" si="69"/>
        <v>1249</v>
      </c>
      <c r="J1073" s="34">
        <f t="shared" si="69"/>
        <v>640</v>
      </c>
      <c r="K1073" s="35">
        <f t="shared" si="69"/>
        <v>625</v>
      </c>
      <c r="L1073" s="53">
        <f t="shared" si="69"/>
        <v>8</v>
      </c>
      <c r="M1073" s="8">
        <f t="shared" si="69"/>
        <v>7</v>
      </c>
      <c r="N1073" s="53">
        <f t="shared" si="69"/>
        <v>632</v>
      </c>
      <c r="O1073" s="35">
        <f t="shared" si="69"/>
        <v>623</v>
      </c>
    </row>
    <row r="1074" spans="1:17" ht="13.5" thickBot="1" x14ac:dyDescent="0.25">
      <c r="F1074" s="42" t="s">
        <v>25</v>
      </c>
      <c r="G1074" s="49">
        <f>COUNTIF(G2:G1072,"&gt;0")</f>
        <v>443</v>
      </c>
      <c r="H1074" s="36">
        <f>COUNTIF(H2:H1072,"&gt;0")</f>
        <v>414</v>
      </c>
      <c r="I1074" s="67"/>
      <c r="J1074" s="36">
        <f>COUNTIF(J2:J1072,"&gt;0")</f>
        <v>202</v>
      </c>
      <c r="K1074" s="68"/>
      <c r="L1074" s="54">
        <f>COUNTIF(L2:L1072,"&gt;0")</f>
        <v>6</v>
      </c>
      <c r="M1074" s="69"/>
      <c r="N1074" s="54">
        <f>COUNTIF(N2:N1072,"&gt;0")</f>
        <v>200</v>
      </c>
      <c r="O1074" s="70"/>
    </row>
    <row r="1075" spans="1:17" ht="14.25" thickTop="1" thickBot="1" x14ac:dyDescent="0.25"/>
    <row r="1076" spans="1:17" ht="13.5" thickBot="1" x14ac:dyDescent="0.25">
      <c r="A1076" s="97" t="s">
        <v>2100</v>
      </c>
      <c r="P1076" s="99">
        <f>SUBTOTAL(102,P2:P1072)</f>
        <v>443</v>
      </c>
      <c r="Q1076" s="66" t="s">
        <v>2104</v>
      </c>
    </row>
    <row r="1077" spans="1:17" x14ac:dyDescent="0.2">
      <c r="A1077" s="97" t="s">
        <v>2101</v>
      </c>
    </row>
    <row r="1079" spans="1:17" ht="14.1" customHeight="1" x14ac:dyDescent="0.2">
      <c r="F1079" s="72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3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3" t="s">
        <v>1</v>
      </c>
      <c r="N1081" s="27" t="s">
        <v>22</v>
      </c>
      <c r="O1081" s="27" t="s">
        <v>23</v>
      </c>
    </row>
    <row r="1082" spans="1:17" ht="14.1" customHeight="1" x14ac:dyDescent="0.2">
      <c r="F1082" s="74" t="s">
        <v>8</v>
      </c>
      <c r="G1082" s="75">
        <f>COUNTIF(P2:P1072,"&gt;0")</f>
        <v>117</v>
      </c>
      <c r="H1082" s="76">
        <f>COUNTIFS(P2:P1072,"&gt;0", D2:D1072, "=0*")</f>
        <v>0</v>
      </c>
      <c r="I1082" s="77">
        <f>COUNTIFS(P2:P1072,"&gt;0", D2:D1072, "=1*")</f>
        <v>0</v>
      </c>
      <c r="J1082" s="78">
        <f>COUNTIFS(P2:P1072,"&gt;0", D2:D1072, "=2*")</f>
        <v>2</v>
      </c>
      <c r="K1082" s="78">
        <f>COUNTIFS(P2:P1072,"&gt;0", D2:D1072, "=3*")</f>
        <v>3</v>
      </c>
      <c r="L1082" s="79">
        <f>COUNTIFS(P2:P1072,"&gt;0", D2:D1072, "=V*")</f>
        <v>3</v>
      </c>
      <c r="M1082" s="78">
        <f>COUNTIFS(P2:P1072,"&gt;0", D2:D1072, "=U*")</f>
        <v>0</v>
      </c>
      <c r="N1082" s="80">
        <f>SUBTOTAL(9,H1082:M1082)</f>
        <v>8</v>
      </c>
      <c r="O1082" s="81">
        <f>G1082-N1082</f>
        <v>109</v>
      </c>
    </row>
    <row r="1083" spans="1:17" ht="14.1" customHeight="1" x14ac:dyDescent="0.2">
      <c r="F1083" s="74" t="s">
        <v>9</v>
      </c>
      <c r="G1083" s="82">
        <f>COUNTIF(Q2:Q1072,"&gt;0")</f>
        <v>71</v>
      </c>
      <c r="H1083" s="76">
        <f>COUNTIFS(Q2:Q1072,"&gt;0", D2:D1072, "=0*")</f>
        <v>0</v>
      </c>
      <c r="I1083" s="77">
        <f>COUNTIFS(Q2:Q1072,"&gt;0", D2:D1072, "=1*")</f>
        <v>0</v>
      </c>
      <c r="J1083" s="78">
        <f>COUNTIFS(Q2:Q1072,"&gt;0", D2:D1072, "=2*")</f>
        <v>1</v>
      </c>
      <c r="K1083" s="78">
        <f>COUNTIFS(Q2:Q1072,"&gt;0", D2:D1072, "=3*")</f>
        <v>1</v>
      </c>
      <c r="L1083" s="79">
        <f>COUNTIFS(Q2:Q1072,"&gt;0", D2:D1072, "=V*")</f>
        <v>2</v>
      </c>
      <c r="M1083" s="78">
        <f>COUNTIFS(Q2:Q1072,"&gt;0", D2:D1072, "=U*")</f>
        <v>0</v>
      </c>
      <c r="N1083" s="80">
        <f>SUBTOTAL(9,H1083:M1083)</f>
        <v>4</v>
      </c>
      <c r="O1083" s="80">
        <f t="shared" ref="O1083:O1086" si="70">G1083-N1083</f>
        <v>67</v>
      </c>
    </row>
    <row r="1084" spans="1:17" ht="14.1" customHeight="1" x14ac:dyDescent="0.2">
      <c r="F1084" s="74" t="s">
        <v>10</v>
      </c>
      <c r="G1084" s="82">
        <f>COUNTIF(R2:R1072,"&gt;0")</f>
        <v>83</v>
      </c>
      <c r="H1084" s="76">
        <f>COUNTIFS(R2:R1072,"&gt;0", D2:D1072, "=0*")</f>
        <v>1</v>
      </c>
      <c r="I1084" s="77">
        <f>COUNTIFS(R2:R1072,"&gt;0", D2:D1072, "=1*")</f>
        <v>0</v>
      </c>
      <c r="J1084" s="78">
        <f>COUNTIFS(R2:R1072,"&gt;0", D2:D1072, "=2*")</f>
        <v>0</v>
      </c>
      <c r="K1084" s="78">
        <f>COUNTIFS(R2:R1072,"&gt;0", D2:D1072, "=3*")</f>
        <v>1</v>
      </c>
      <c r="L1084" s="79">
        <f>COUNTIFS(R2:R1072,"&gt;0", D2:D1072, "=V*")</f>
        <v>1</v>
      </c>
      <c r="M1084" s="78">
        <f>COUNTIFS(R2:R1072,"&gt;0", D2:D1072, "=U*")</f>
        <v>0</v>
      </c>
      <c r="N1084" s="80">
        <f>SUBTOTAL(9,H1084:M1084)</f>
        <v>3</v>
      </c>
      <c r="O1084" s="80">
        <f t="shared" si="70"/>
        <v>80</v>
      </c>
    </row>
    <row r="1085" spans="1:17" ht="14.1" customHeight="1" thickBot="1" x14ac:dyDescent="0.25">
      <c r="F1085" s="83" t="s">
        <v>11</v>
      </c>
      <c r="G1085" s="84">
        <f>COUNTIF(S2:S1072,"&gt;0")</f>
        <v>118</v>
      </c>
      <c r="H1085" s="85">
        <f>COUNTIFS(S2:S1072,"&gt;0", D2:D1072, "=0*")</f>
        <v>0</v>
      </c>
      <c r="I1085" s="86">
        <f>COUNTIFS(S2:S1072,"&gt;0", D2:D1072, "=1*")</f>
        <v>0</v>
      </c>
      <c r="J1085" s="87">
        <f>COUNTIFS(S2:S1072,"&gt;0", D2:D1072, "=2*")</f>
        <v>3</v>
      </c>
      <c r="K1085" s="87">
        <f>COUNTIFS(S2:S1072,"&gt;0", D2:D1072, "=3*")</f>
        <v>1</v>
      </c>
      <c r="L1085" s="88">
        <f>COUNTIFS(S2:S1072,"&gt;0", D2:D1072, "=V*")</f>
        <v>9</v>
      </c>
      <c r="M1085" s="87">
        <f>COUNTIFS(S2:S1072,"&gt;0", D2:D1072, "=U*")</f>
        <v>0</v>
      </c>
      <c r="N1085" s="89">
        <f>SUBTOTAL(9,H1085:M1085)</f>
        <v>13</v>
      </c>
      <c r="O1085" s="89">
        <f t="shared" si="70"/>
        <v>105</v>
      </c>
    </row>
    <row r="1086" spans="1:17" ht="14.1" customHeight="1" thickTop="1" thickBot="1" x14ac:dyDescent="0.25">
      <c r="F1086" s="90" t="s">
        <v>12</v>
      </c>
      <c r="G1086" s="20">
        <f>COUNTIF(N2:N1072,"&gt;0")</f>
        <v>200</v>
      </c>
      <c r="H1086" s="14">
        <f>COUNTIFS(N2:N1072,"&gt;0", D2:D1072, "=0*")</f>
        <v>1</v>
      </c>
      <c r="I1086" s="12">
        <f>COUNTIFS(N2:N1072,"&gt;0", D2:D1072, "=1*")</f>
        <v>0</v>
      </c>
      <c r="J1086" s="13">
        <f>COUNTIFS(N2:N1072,"&gt;0", D2:D1072, "=2*")</f>
        <v>3</v>
      </c>
      <c r="K1086" s="13">
        <f>COUNTIFS(N2:N1072,"&gt;0", D2:D1072, "=3*")</f>
        <v>3</v>
      </c>
      <c r="L1086" s="24">
        <f>COUNTIFS(N2:N1072,"&gt;0", D2:D1072, "=V*")</f>
        <v>10</v>
      </c>
      <c r="M1086" s="13">
        <f>COUNTIFS(N2:N1072,"&gt;0", D2:D1072, "=U*")</f>
        <v>0</v>
      </c>
      <c r="N1086" s="25">
        <f>SUBTOTAL(9,H1086:M1086)</f>
        <v>17</v>
      </c>
      <c r="O1086" s="25">
        <f t="shared" si="70"/>
        <v>183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1" t="s">
        <v>14</v>
      </c>
    </row>
    <row r="1090" spans="6:15" ht="14.1" customHeight="1" x14ac:dyDescent="0.2"/>
    <row r="1091" spans="6:15" ht="25.5" x14ac:dyDescent="0.2">
      <c r="F1091" s="9" t="s">
        <v>13</v>
      </c>
      <c r="G1091" s="73" t="s">
        <v>21</v>
      </c>
      <c r="H1091" s="21">
        <v>0</v>
      </c>
      <c r="I1091" s="21">
        <v>1</v>
      </c>
      <c r="J1091" s="21">
        <v>2</v>
      </c>
      <c r="K1091" s="22">
        <v>3</v>
      </c>
      <c r="L1091" s="26" t="s">
        <v>0</v>
      </c>
      <c r="M1091" s="26" t="s">
        <v>1</v>
      </c>
      <c r="N1091" s="27" t="s">
        <v>22</v>
      </c>
      <c r="O1091" s="27" t="s">
        <v>23</v>
      </c>
    </row>
    <row r="1092" spans="6:15" ht="14.1" customHeight="1" x14ac:dyDescent="0.2">
      <c r="F1092" s="19" t="s">
        <v>2091</v>
      </c>
      <c r="G1092" s="78">
        <f>COUNTIF(H2:H1072,"&gt;0")</f>
        <v>414</v>
      </c>
      <c r="H1092" s="78">
        <f>COUNTIFS(H2:H1072,"&gt;0", D2:D1072, "=0*")</f>
        <v>1</v>
      </c>
      <c r="I1092" s="78">
        <f>COUNTIFS(H2:H1072,"&gt;0", D2:D1072, "=1*")</f>
        <v>0</v>
      </c>
      <c r="J1092" s="78">
        <f>COUNTIFS(H2:H1072,"&gt;0", D2:D1072, "=2*")</f>
        <v>5</v>
      </c>
      <c r="K1092" s="78">
        <f>COUNTIFS(H2:H1072,"&gt;0", D2:D1072, "=3*")</f>
        <v>20</v>
      </c>
      <c r="L1092" s="92">
        <f>COUNTIFS(H2:H1072,"&gt;0", D2:D1072, "=V*")</f>
        <v>27</v>
      </c>
      <c r="M1092" s="77">
        <f>COUNTIFS(H2:H1072,"&gt;0", D2:D1072, "=U*")</f>
        <v>0</v>
      </c>
      <c r="N1092" s="93">
        <f t="shared" ref="N1092:N1094" si="71">SUBTOTAL(9,H1092:M1092)</f>
        <v>53</v>
      </c>
      <c r="O1092" s="81">
        <f>G1092-N1092</f>
        <v>361</v>
      </c>
    </row>
    <row r="1093" spans="6:15" ht="14.1" customHeight="1" x14ac:dyDescent="0.2">
      <c r="F1093" s="19" t="s">
        <v>2092</v>
      </c>
      <c r="G1093" s="78">
        <f>COUNTIF(J2:J1072,"&gt;0")</f>
        <v>202</v>
      </c>
      <c r="H1093" s="78">
        <f>COUNTIFS(J2:J1072,"&gt;0", D2:D1072, "=0*")</f>
        <v>1</v>
      </c>
      <c r="I1093" s="78">
        <f>COUNTIFS(J2:J1072,"&gt;0", D2:D1072, "=1*")</f>
        <v>0</v>
      </c>
      <c r="J1093" s="78">
        <f>COUNTIFS(J2:J1072,"&gt;0", D2:D1072, "=2*")</f>
        <v>3</v>
      </c>
      <c r="K1093" s="78">
        <f>COUNTIFS(J2:J1072,"&gt;0", D2:D1072, "=3*")</f>
        <v>3</v>
      </c>
      <c r="L1093" s="92">
        <f>COUNTIFS(J2:J1072,"&gt;0", D2:D1072, "=V*")</f>
        <v>10</v>
      </c>
      <c r="M1093" s="77">
        <f>COUNTIFS(J2:J1072,"&gt;0", D2:D1072, "=U*")</f>
        <v>0</v>
      </c>
      <c r="N1093" s="93">
        <f t="shared" si="71"/>
        <v>17</v>
      </c>
      <c r="O1093" s="80">
        <f t="shared" ref="O1093:O1094" si="72">G1093-N1093</f>
        <v>185</v>
      </c>
    </row>
    <row r="1094" spans="6:15" ht="14.1" customHeight="1" x14ac:dyDescent="0.2">
      <c r="F1094" s="19" t="s">
        <v>2093</v>
      </c>
      <c r="G1094" s="78">
        <f>COUNTIFS(H2:H1072, "&gt;0", N2:N1072,"&gt;0")</f>
        <v>171</v>
      </c>
      <c r="H1094" s="78">
        <f>COUNTIFS(H2:H1072,"&gt;0", D2:D1072, "=0*", N2:N1072,"&gt;0")</f>
        <v>1</v>
      </c>
      <c r="I1094" s="78">
        <f>COUNTIFS(H2:H1072,"&gt;0", D2:D1072, "=1*", N2:N1072,"&gt;0")</f>
        <v>0</v>
      </c>
      <c r="J1094" s="78">
        <f>COUNTIFS(H2:H1072,"&gt;0", D2:D1072, "=2*", N2:N1072,"&gt;0")</f>
        <v>2</v>
      </c>
      <c r="K1094" s="78">
        <f>COUNTIFS(H2:H1072,"&gt;0", D2:D1072, "=3*", N2:N1072,"&gt;0")</f>
        <v>2</v>
      </c>
      <c r="L1094" s="92">
        <f>COUNTIFS(H2:H1072,"&gt;0", D2:D1072, "=V*", N2:N1072,"&gt;0")</f>
        <v>7</v>
      </c>
      <c r="M1094" s="77">
        <f>COUNTIFS(H2:H1072,"&gt;0", D2:D1072, "=U*", N2:N1072,"&gt;0")</f>
        <v>0</v>
      </c>
      <c r="N1094" s="93">
        <f t="shared" si="71"/>
        <v>12</v>
      </c>
      <c r="O1094" s="80">
        <f t="shared" si="72"/>
        <v>159</v>
      </c>
    </row>
    <row r="1095" spans="6:15" ht="14.1" customHeight="1" x14ac:dyDescent="0.2">
      <c r="F1095" s="19" t="s">
        <v>2094</v>
      </c>
      <c r="G1095" s="78">
        <f>COUNTIFS(H2:H1072, "=0", N2:N1072,"&gt;0")</f>
        <v>29</v>
      </c>
      <c r="H1095" s="78">
        <f>COUNTIFS(H2:H1072,"=0", D2:D1072, "=0*", N2:N1072, "&gt;0")</f>
        <v>0</v>
      </c>
      <c r="I1095" s="78">
        <f>COUNTIFS(H2:H1072,"=0", D2:D1072, "=1*", N2:N1072, "&gt;0")</f>
        <v>0</v>
      </c>
      <c r="J1095" s="78">
        <f>COUNTIFS(H2:H1072,"=0", D2:D1072, "=2*", N2:N1072, "&gt;0")</f>
        <v>1</v>
      </c>
      <c r="K1095" s="78">
        <f>COUNTIFS(H2:H1072,"=0", D2:D1072, "=3*", N2:N1072, "&gt;0")</f>
        <v>1</v>
      </c>
      <c r="L1095" s="92">
        <f>COUNTIFS(H2:H1072,"=0", D2:D1072, "=V*", N2:N1072, "&gt;0")</f>
        <v>3</v>
      </c>
      <c r="M1095" s="77">
        <f>COUNTIFS(H2:H1072,"=0", D2:D1072, "=U*", N2:N1072, "&gt;0")</f>
        <v>0</v>
      </c>
      <c r="N1095" s="93">
        <f t="shared" ref="N1095:N1097" si="73">SUBTOTAL(9,H1095:M1095)</f>
        <v>5</v>
      </c>
      <c r="O1095" s="80">
        <f t="shared" ref="O1095:O1097" si="74">G1095-N1095</f>
        <v>24</v>
      </c>
    </row>
    <row r="1096" spans="6:15" ht="14.1" customHeight="1" x14ac:dyDescent="0.2">
      <c r="F1096" s="19" t="s">
        <v>2095</v>
      </c>
      <c r="G1096" s="78">
        <f>COUNTIFS(H2:H1072, "&gt;0", N2:N1072,"=0", L2:L1072, "&gt;0")</f>
        <v>2</v>
      </c>
      <c r="H1096" s="78">
        <f>COUNTIFS(H2:H1072,"&gt;0", D2:D1072, "=0*", N2:N1072,"=0", L2:L1072, "&gt;0")</f>
        <v>0</v>
      </c>
      <c r="I1096" s="78">
        <f>COUNTIFS(H2:H1072,"&gt;0", D2:D1072, "=1*", N2:N1072,"=0", L2:L1072, "&gt;0")</f>
        <v>0</v>
      </c>
      <c r="J1096" s="78">
        <f>COUNTIFS(H2:H1072,"&gt;0", D2:D1072, "=2*", N2:N1072,"=0", L2:L1072, "&gt;0")</f>
        <v>0</v>
      </c>
      <c r="K1096" s="78">
        <f>COUNTIFS(H2:H1072,"&gt;0", D2:D1072, "=3*", N2:N1072,"=0", L2:L1072, "&gt;0")</f>
        <v>0</v>
      </c>
      <c r="L1096" s="92">
        <f>COUNTIFS(H2:H1072,"&gt;0", D2:D1072, "=V*", N2:N1072,"=0", L2:L1072, "&gt;0")</f>
        <v>0</v>
      </c>
      <c r="M1096" s="77">
        <f>COUNTIFS(H2:H1072,"&gt;0", D2:D1072, "=U*", N2:N1072,"=0", L2:L1072, "&gt;0")</f>
        <v>0</v>
      </c>
      <c r="N1096" s="93">
        <f t="shared" si="73"/>
        <v>0</v>
      </c>
      <c r="O1096" s="80">
        <f t="shared" si="74"/>
        <v>2</v>
      </c>
    </row>
    <row r="1097" spans="6:15" ht="14.1" customHeight="1" x14ac:dyDescent="0.2">
      <c r="F1097" s="19" t="s">
        <v>2096</v>
      </c>
      <c r="G1097" s="78">
        <f>COUNTIFS(N2:N1072,"=0", L2:L1072, "&gt;0", H2:H1072, "=0")</f>
        <v>0</v>
      </c>
      <c r="H1097" s="78">
        <f>COUNTIFS(H2:H1072,"=0", D2:D1072, "=0*", N2:N1072, "=0", L2:L1072, "&gt;0")</f>
        <v>0</v>
      </c>
      <c r="I1097" s="78">
        <f>COUNTIFS(H2:H1072,"=0", D2:D1072, "=1*", N2:N1072, "=0", L2:L1072, "&gt;0")</f>
        <v>0</v>
      </c>
      <c r="J1097" s="78">
        <f>COUNTIFS(H2:H1072,"=0", D2:D1072, "=2*", N2:N1072, "=0", L2:L1072, "&gt;0")</f>
        <v>0</v>
      </c>
      <c r="K1097" s="78">
        <f>COUNTIFS(H2:H1072,"=0", D2:D1072, "=3*", N2:N1072, "=0", L2:L1072, "&gt;0")</f>
        <v>0</v>
      </c>
      <c r="L1097" s="92">
        <f>COUNTIFS(H2:H1072,"=0", D2:D1072, "=V*", N2:N1072, "=0", L2:L1072, "&gt;0")</f>
        <v>0</v>
      </c>
      <c r="M1097" s="77">
        <f>COUNTIFS(H2:H1072,"=0", D2:D1072, "=U*", N2:N1072, "=0", L2:L1072, "&gt;0")</f>
        <v>0</v>
      </c>
      <c r="N1097" s="93">
        <f t="shared" si="73"/>
        <v>0</v>
      </c>
      <c r="O1097" s="80">
        <f t="shared" si="74"/>
        <v>0</v>
      </c>
    </row>
    <row r="1098" spans="6:15" ht="14.1" customHeight="1" x14ac:dyDescent="0.2">
      <c r="F1098" s="19" t="s">
        <v>2097</v>
      </c>
      <c r="G1098" s="78">
        <f>COUNTIFS(N2:N1072,"=0", L2:L1072, "=0", H2:H1072, "&gt;0")</f>
        <v>241</v>
      </c>
      <c r="H1098" s="78">
        <f>COUNTIFS(H2:H1072,"&gt;0", D2:D1072, "=0*", N2:N1072, "=0", L2:L1072, "=0")</f>
        <v>0</v>
      </c>
      <c r="I1098" s="78">
        <f>COUNTIFS(H2:H1072,"&gt;0", D2:D1072, "=1*", N2:N1072, "=0", L2:L1072, "=0")</f>
        <v>0</v>
      </c>
      <c r="J1098" s="78">
        <f>COUNTIFS(H2:H1072,"&gt;0", D2:D1072, "=2*", N2:N1072, "=0", L2:L1072, "=0")</f>
        <v>3</v>
      </c>
      <c r="K1098" s="78">
        <f>COUNTIFS(H2:H1072,"&gt;0", D2:D1072, "=3*", N2:N1072, "=0", L2:L1072, "=0")</f>
        <v>18</v>
      </c>
      <c r="L1098" s="92">
        <f>COUNTIFS(H2:H1072,"&gt;0", D2:D1072, "=V*", N2:N1072, "=0", L2:L1072, "=0")</f>
        <v>20</v>
      </c>
      <c r="M1098" s="77">
        <f>COUNTIFS(H2:H1072,"&gt;0", D2:D1072, "=U*", N2:N1072, "=0", L2:L1072, "=0")</f>
        <v>0</v>
      </c>
      <c r="N1098" s="93">
        <f>SUBTOTAL(9,H1098:M1098)</f>
        <v>41</v>
      </c>
      <c r="O1098" s="81">
        <f>G1098-N1098</f>
        <v>200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1" t="s">
        <v>19</v>
      </c>
    </row>
    <row r="1102" spans="6:15" ht="14.1" customHeight="1" x14ac:dyDescent="0.2"/>
    <row r="1103" spans="6:15" ht="25.5" x14ac:dyDescent="0.2">
      <c r="F1103" s="9" t="s">
        <v>13</v>
      </c>
      <c r="G1103" s="73" t="s">
        <v>21</v>
      </c>
      <c r="H1103" s="21">
        <v>0</v>
      </c>
      <c r="I1103" s="21">
        <v>1</v>
      </c>
      <c r="J1103" s="21">
        <v>2</v>
      </c>
      <c r="K1103" s="22">
        <v>3</v>
      </c>
      <c r="L1103" s="26" t="s">
        <v>0</v>
      </c>
      <c r="M1103" s="22" t="s">
        <v>1</v>
      </c>
      <c r="N1103" s="27" t="s">
        <v>22</v>
      </c>
      <c r="O1103" s="27" t="s">
        <v>23</v>
      </c>
    </row>
    <row r="1104" spans="6:15" ht="14.1" customHeight="1" x14ac:dyDescent="0.2">
      <c r="F1104" s="39" t="s">
        <v>20</v>
      </c>
      <c r="G1104" s="78">
        <f>SUMIFS(I2:I1072, H2:H1072,"&gt;0")</f>
        <v>1249</v>
      </c>
      <c r="H1104" s="78">
        <f>SUMIFS(I2:I1072, H2:H1072,"&gt;0", D2:D1072, "=0*")</f>
        <v>1</v>
      </c>
      <c r="I1104" s="78">
        <f>SUMIFS(I2:I1072, H2:H1072,"&gt;0", D2:D1072, "=1*")</f>
        <v>0</v>
      </c>
      <c r="J1104" s="78">
        <f>SUMIFS(I2:I1072, H2:H1072,"&gt;0", D2:D1072, "=2*")</f>
        <v>16</v>
      </c>
      <c r="K1104" s="78">
        <f>SUMIFS(I2:I1072, H2:H1072,"&gt;0", D2:D1072, "=3*")</f>
        <v>37</v>
      </c>
      <c r="L1104" s="92">
        <f>SUMIFS(I2:I1072, H2:H1072,"&gt;0", D2:D1072, "=V*")</f>
        <v>80</v>
      </c>
      <c r="M1104" s="77">
        <f>SUMIFS(I2:I1072, H2:H1072,"&gt;0", D2:D1072, "=U*")</f>
        <v>0</v>
      </c>
      <c r="N1104" s="93">
        <f>SUBTOTAL(9,H1104:M1104)</f>
        <v>134</v>
      </c>
      <c r="O1104" s="81">
        <f>G1104-N1104</f>
        <v>1115</v>
      </c>
    </row>
    <row r="1105" spans="6:15" ht="14.1" customHeight="1" x14ac:dyDescent="0.2">
      <c r="F1105" s="39" t="s">
        <v>34</v>
      </c>
      <c r="G1105" s="78">
        <f>SUMIFS(K2:K1072, J2:J1072,"&gt;0")</f>
        <v>625</v>
      </c>
      <c r="H1105" s="78">
        <f>SUMIFS(K2:K1072, J2:J1072,"&gt;0", D2:D1072, "=0*")</f>
        <v>1</v>
      </c>
      <c r="I1105" s="78">
        <f>SUMIFS(K2:K1072, J2:J1072,"&gt;0", D2:D1072, "=1*")</f>
        <v>0</v>
      </c>
      <c r="J1105" s="78">
        <f>SUMIFS(K2:K1072, J2:J1072,"&gt;0", D2:D1072, "=2*")</f>
        <v>10</v>
      </c>
      <c r="K1105" s="78">
        <f>SUMIFS(K2:K1072, J2:J1072,"&gt;0", D2:D1072, "=3*")</f>
        <v>7</v>
      </c>
      <c r="L1105" s="92">
        <f>SUMIFS(K2:K1072, J2:J1072,"&gt;0", D2:D1072, "=V*")</f>
        <v>37</v>
      </c>
      <c r="M1105" s="77">
        <f>SUMIFS(K2:K1072, J2:J1072,"&gt;0", D2:D1072, "=U*")</f>
        <v>0</v>
      </c>
      <c r="N1105" s="93">
        <f>SUBTOTAL(9,H1105:M1105)</f>
        <v>55</v>
      </c>
      <c r="O1105" s="80">
        <f t="shared" ref="O1105:O1106" si="75">G1105-N1105</f>
        <v>570</v>
      </c>
    </row>
    <row r="1106" spans="6:15" ht="14.1" customHeight="1" x14ac:dyDescent="0.2">
      <c r="F1106" s="39" t="s">
        <v>35</v>
      </c>
      <c r="G1106" s="78">
        <f>SUMIFS(O2:O1072, N2:N1072,"&gt;0")</f>
        <v>623</v>
      </c>
      <c r="H1106" s="78">
        <f>SUMIFS(O2:O1072, N2:N1072,"&gt;0", D2:D1072, "=0*")</f>
        <v>1</v>
      </c>
      <c r="I1106" s="78">
        <f>SUMIFS(O2:O1072, N2:N1072,"&gt;0", D2:D1072, "=1*")</f>
        <v>0</v>
      </c>
      <c r="J1106" s="78">
        <f>SUMIFS(O2:O1072, N2:N1072,"&gt;0", D2:D1072, "=2*")</f>
        <v>10</v>
      </c>
      <c r="K1106" s="78">
        <f>SUMIFS(O2:O1072, N2:N1072,"&gt;0", D2:D1072, "=3*")</f>
        <v>7</v>
      </c>
      <c r="L1106" s="92">
        <f>SUMIFS(O2:O1072, N2:N1072,"&gt;0", D2:D1072, "=V*")</f>
        <v>37</v>
      </c>
      <c r="M1106" s="77">
        <f>SUMIFS(O2:O1072, N2:N1072,"&gt;0", D2:D1072, "=U*")</f>
        <v>0</v>
      </c>
      <c r="N1106" s="93">
        <f>SUBTOTAL(9,H1106:M1106)</f>
        <v>55</v>
      </c>
      <c r="O1106" s="80">
        <f t="shared" si="75"/>
        <v>568</v>
      </c>
    </row>
  </sheetData>
  <autoFilter ref="A1:S1074" xr:uid="{37BE75DA-5ACC-42D5-B2CA-DB33F6BC2154}">
    <filterColumn colId="6">
      <filters>
        <filter val="1"/>
        <filter val="10"/>
        <filter val="11"/>
        <filter val="112"/>
        <filter val="12"/>
        <filter val="126"/>
        <filter val="13"/>
        <filter val="14"/>
        <filter val="15"/>
        <filter val="16"/>
        <filter val="162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7"/>
        <filter val="38"/>
        <filter val="39"/>
        <filter val="4"/>
        <filter val="41"/>
        <filter val="42"/>
        <filter val="43"/>
        <filter val="443"/>
        <filter val="45"/>
        <filter val="47"/>
        <filter val="5"/>
        <filter val="53"/>
        <filter val="5377"/>
        <filter val="54"/>
        <filter val="55"/>
        <filter val="58"/>
        <filter val="6"/>
        <filter val="66"/>
        <filter val="7"/>
        <filter val="77"/>
        <filter val="8"/>
        <filter val="85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2022-09-15T15:46:34Z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