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R:\REFERAT 35\35.1 Kreislaufwirtschaft\AVV_Gefährliche Abfälle\Auswerteroutine Gefährlicher Abfall\"/>
    </mc:Choice>
  </mc:AlternateContent>
  <xr:revisionPtr revIDLastSave="0" documentId="13_ncr:1_{025E6344-74AF-48E0-B940-3D111A0824BE}" xr6:coauthVersionLast="47" xr6:coauthVersionMax="47" xr10:uidLastSave="{00000000-0000-0000-0000-000000000000}"/>
  <bookViews>
    <workbookView xWindow="-28920" yWindow="-9795" windowWidth="29040" windowHeight="17520" xr2:uid="{00000000-000D-0000-FFFF-FFFF00000000}"/>
  </bookViews>
  <sheets>
    <sheet name="Tabelle1" sheetId="1" r:id="rId1"/>
  </sheets>
  <definedNames>
    <definedName name="_ftn1" localSheetId="0">Tabelle1!$B$119</definedName>
    <definedName name="_ftnref1" localSheetId="0">Tabelle1!$D$74</definedName>
    <definedName name="Z_E27A5590_77A5_4F7C_B0F4_F559BF8605DD_.wvu.PrintArea" localSheetId="0" hidden="1">Tabelle1!$A$1:$H$122</definedName>
  </definedNames>
  <calcPr calcId="191029"/>
  <customWorkbookViews>
    <customWorkbookView name="Kohl Jürgen - Persönliche Ansicht" guid="{E27A5590-77A5-4F7C-B0F4-F559BF8605DD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1" l="1"/>
  <c r="F22" i="1" l="1"/>
  <c r="F111" i="1" l="1"/>
  <c r="F110" i="1"/>
  <c r="F104" i="1"/>
  <c r="F103" i="1"/>
  <c r="F101" i="1"/>
  <c r="F100" i="1"/>
  <c r="F99" i="1"/>
  <c r="F57" i="1"/>
  <c r="F64" i="1"/>
  <c r="F61" i="1"/>
  <c r="F60" i="1"/>
  <c r="F59" i="1"/>
  <c r="F23" i="1"/>
  <c r="F53" i="1"/>
  <c r="F21" i="1"/>
  <c r="F17" i="1"/>
  <c r="H21" i="1" l="1"/>
  <c r="H22" i="1"/>
  <c r="A22" i="1"/>
  <c r="D33" i="1" l="1"/>
  <c r="D34" i="1"/>
  <c r="H109" i="1"/>
  <c r="H108" i="1"/>
  <c r="H107" i="1"/>
  <c r="H106" i="1"/>
  <c r="H105" i="1"/>
  <c r="H102" i="1"/>
  <c r="H111" i="1"/>
  <c r="H110" i="1"/>
  <c r="H104" i="1"/>
  <c r="H103" i="1"/>
  <c r="H100" i="1"/>
  <c r="H101" i="1"/>
  <c r="H99" i="1"/>
  <c r="H74" i="1"/>
  <c r="H64" i="1"/>
  <c r="H63" i="1"/>
  <c r="H62" i="1"/>
  <c r="H61" i="1"/>
  <c r="H60" i="1"/>
  <c r="F19" i="1"/>
  <c r="F63" i="1"/>
  <c r="H23" i="1"/>
  <c r="H17" i="1"/>
  <c r="H18" i="1"/>
  <c r="F56" i="1" l="1"/>
  <c r="A21" i="1" l="1"/>
  <c r="A64" i="1"/>
  <c r="F50" i="1" l="1"/>
  <c r="F74" i="1"/>
  <c r="A63" i="1"/>
  <c r="A62" i="1"/>
  <c r="A61" i="1"/>
  <c r="F62" i="1"/>
  <c r="F18" i="1" l="1"/>
  <c r="F109" i="1"/>
  <c r="F108" i="1"/>
  <c r="F107" i="1"/>
  <c r="F106" i="1"/>
  <c r="F105" i="1"/>
  <c r="F102" i="1"/>
  <c r="F76" i="1"/>
  <c r="F75" i="1"/>
  <c r="F52" i="1"/>
  <c r="F51" i="1"/>
  <c r="F34" i="1"/>
  <c r="F33" i="1"/>
  <c r="F66" i="1"/>
  <c r="F58" i="1"/>
  <c r="H46" i="1" l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H33" i="1"/>
  <c r="F35" i="1" l="1"/>
  <c r="H34" i="1" l="1"/>
  <c r="D46" i="1" l="1"/>
  <c r="D45" i="1"/>
  <c r="D44" i="1"/>
  <c r="D43" i="1"/>
  <c r="D42" i="1"/>
  <c r="D41" i="1"/>
  <c r="D40" i="1"/>
  <c r="D39" i="1"/>
  <c r="D38" i="1"/>
  <c r="D37" i="1"/>
  <c r="D36" i="1"/>
  <c r="D35" i="1"/>
  <c r="H56" i="1" l="1"/>
  <c r="H55" i="1"/>
  <c r="F55" i="1"/>
  <c r="H54" i="1"/>
  <c r="F54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H75" i="1"/>
  <c r="H59" i="1"/>
  <c r="H58" i="1"/>
  <c r="H57" i="1"/>
  <c r="H53" i="1"/>
  <c r="H52" i="1"/>
  <c r="H51" i="1"/>
  <c r="H50" i="1"/>
  <c r="H20" i="1"/>
  <c r="F20" i="1"/>
  <c r="H19" i="1"/>
  <c r="A60" i="1" l="1"/>
  <c r="A59" i="1"/>
  <c r="A57" i="1"/>
  <c r="A53" i="1"/>
  <c r="A115" i="1" l="1"/>
  <c r="E115" i="1" s="1"/>
  <c r="H115" i="1" s="1"/>
  <c r="H121" i="1" l="1"/>
  <c r="H120" i="1"/>
  <c r="B120" i="1" s="1"/>
  <c r="F115" i="1"/>
  <c r="B121" i="1" l="1"/>
</calcChain>
</file>

<file path=xl/sharedStrings.xml><?xml version="1.0" encoding="utf-8"?>
<sst xmlns="http://schemas.openxmlformats.org/spreadsheetml/2006/main" count="192" uniqueCount="132">
  <si>
    <t>1.1 Organische Summenparameter im Feststoff</t>
  </si>
  <si>
    <t xml:space="preserve">1.2 Eluatkriterien </t>
  </si>
  <si>
    <t>Phenole</t>
  </si>
  <si>
    <t>Arsen</t>
  </si>
  <si>
    <t>Blei</t>
  </si>
  <si>
    <t>Cadmium</t>
  </si>
  <si>
    <t>Kupfer</t>
  </si>
  <si>
    <t>Nickel</t>
  </si>
  <si>
    <t>Quecksilber</t>
  </si>
  <si>
    <t>Zink</t>
  </si>
  <si>
    <t>Cyanide, leicht freisetzbar</t>
  </si>
  <si>
    <t>Barium</t>
  </si>
  <si>
    <t>Chrom, gesamt</t>
  </si>
  <si>
    <t>Molybdän</t>
  </si>
  <si>
    <t>Antimon</t>
  </si>
  <si>
    <t>Selen</t>
  </si>
  <si>
    <t>Beryllium</t>
  </si>
  <si>
    <t>Chrom (VI)</t>
  </si>
  <si>
    <t>Kobalt</t>
  </si>
  <si>
    <t>Organozinnverbindungen</t>
  </si>
  <si>
    <t>Vanadium</t>
  </si>
  <si>
    <t>Chlordan</t>
  </si>
  <si>
    <t>Dieldrin</t>
  </si>
  <si>
    <t>Endrin</t>
  </si>
  <si>
    <t>Heptachlor</t>
  </si>
  <si>
    <t>Hexachlorbenzol</t>
  </si>
  <si>
    <t>Chlordecon</t>
  </si>
  <si>
    <t>Aldrin</t>
  </si>
  <si>
    <t>Pentachlorbenzol</t>
  </si>
  <si>
    <t>Mirex</t>
  </si>
  <si>
    <t>Toxaphen</t>
  </si>
  <si>
    <t>Hexabrombiphenyl</t>
  </si>
  <si>
    <t>%</t>
  </si>
  <si>
    <t>MESSWERTE</t>
  </si>
  <si>
    <t>BEWERTUNG</t>
  </si>
  <si>
    <t>Summenwert HP 14</t>
  </si>
  <si>
    <t>Carc. 2; H351</t>
  </si>
  <si>
    <t>Carc. 1A; H350</t>
  </si>
  <si>
    <t>Carc. 1B; H350i</t>
  </si>
  <si>
    <t>Aquatic Chronic 1; H410</t>
  </si>
  <si>
    <t>Carc. 1A, 1B; H350</t>
  </si>
  <si>
    <t>Carc. 1A; H350i</t>
  </si>
  <si>
    <t>Carc. 1B; H350</t>
  </si>
  <si>
    <t>Einstufungsrelevante worst-case-Klassifikation</t>
  </si>
  <si>
    <t>nach Anhang VI CLP-VO</t>
  </si>
  <si>
    <t xml:space="preserve">Hexachlorcyclohexane einschließlich Lindan </t>
  </si>
  <si>
    <t>Auf Grund der von Ihnen eingegebenen Messwerte empfehlen wir Ihnen, folgende Einstufung vorzunehmen:</t>
  </si>
  <si>
    <t>1.3 Unbekannte Metallverbindungen im Feststoff</t>
  </si>
  <si>
    <t>1.4 Quecksilber im Feststoff</t>
  </si>
  <si>
    <t xml:space="preserve">DDT </t>
  </si>
  <si>
    <t>≥ Einheit</t>
  </si>
  <si>
    <t>gerundeter Messwert</t>
  </si>
  <si>
    <t>1000 mg/kg</t>
  </si>
  <si>
    <t>50 mg/kg</t>
  </si>
  <si>
    <t>2500 mg/kg</t>
  </si>
  <si>
    <t>&gt; Einheit</t>
  </si>
  <si>
    <t xml:space="preserve">50 mg/l </t>
  </si>
  <si>
    <t xml:space="preserve">0,2 mg/l </t>
  </si>
  <si>
    <t xml:space="preserve">1 mg/l </t>
  </si>
  <si>
    <t xml:space="preserve">0,1 mg/l </t>
  </si>
  <si>
    <t xml:space="preserve">5 mg/l </t>
  </si>
  <si>
    <t xml:space="preserve">0,02 mg/l </t>
  </si>
  <si>
    <t xml:space="preserve">0,5 mg/l </t>
  </si>
  <si>
    <t xml:space="preserve">10 mg/l </t>
  </si>
  <si>
    <t xml:space="preserve">0,07 mg/l </t>
  </si>
  <si>
    <t xml:space="preserve">0,05 mg/l </t>
  </si>
  <si>
    <t>Thallium</t>
  </si>
  <si>
    <t>Dicofonol</t>
  </si>
  <si>
    <t>500 mg/kg</t>
  </si>
  <si>
    <t>LHKW</t>
  </si>
  <si>
    <t>5 µg/kg TEF</t>
  </si>
  <si>
    <t>200 mg/kg</t>
  </si>
  <si>
    <t>10.000 mg/kg</t>
  </si>
  <si>
    <t>Silber</t>
  </si>
  <si>
    <t>basierend auf der Einstufung von einzelnen quecksilberhaltigen Verbindungen nach CLP-Verordnung (worst-case Betrachtung)</t>
  </si>
  <si>
    <t>Endosulfan</t>
  </si>
  <si>
    <t>Hexabromcyclododecan (HBCD)</t>
  </si>
  <si>
    <t>Hexachlorbutadien (HCBD)</t>
  </si>
  <si>
    <t>Pentachlorphenol (PCP)</t>
  </si>
  <si>
    <t>Perfluorhexansulfonsäure (PFHxS) und ihre Salze</t>
  </si>
  <si>
    <t>PFHxS-verwandte Verbindungen</t>
  </si>
  <si>
    <t>Perfluoroctansäure (PFOA) und ihre Salze</t>
  </si>
  <si>
    <t>100.000 mg/kg</t>
  </si>
  <si>
    <t>200.000 mg/kg</t>
  </si>
  <si>
    <t>2.500 mg/kg</t>
  </si>
  <si>
    <t>30.000 mg/kg</t>
  </si>
  <si>
    <t>1.000 mg/kg</t>
  </si>
  <si>
    <t>3.000 mg/kg</t>
  </si>
  <si>
    <t>PFOA-verwandte Verbindungen</t>
  </si>
  <si>
    <t>Perfluoroctansulfonsäure (PFOS) und ihre Derivate</t>
  </si>
  <si>
    <t>Polychlorierte Naphthaline</t>
  </si>
  <si>
    <t>Konzentrationsgrenzen</t>
  </si>
  <si>
    <t>Polybromierte Diphenylether (PBDE)</t>
  </si>
  <si>
    <t>↓ Eingabe</t>
  </si>
  <si>
    <t>Acute Tox. 2 (oral und inhalativ); H300, H330</t>
  </si>
  <si>
    <t>1.5 Persistente organische Schadstoffe (POP) im Feststoff</t>
  </si>
  <si>
    <t>1.5.1 Stoffe des Anhangs IV der EU-POP-Verordnung, die unter Ziff. 2.2.3 der Anlage zur AVV fallen</t>
  </si>
  <si>
    <t>1.5.2 Stoffe des Anhangs IV der EU-POP-Verordnung, die nicht unter die Regelung nach Ziff. 2.2.3 der Anlage zur AVV fallen</t>
  </si>
  <si>
    <t xml:space="preserve">Abfälle mit diesen POP sind als gefährlich einzustufen, wenn die Gehalte der POP die Konzentrationsgrenzen in Anhang III der Abfall-Rahmen-RL erreichen oder </t>
  </si>
  <si>
    <t>überschreiten (siehe Spalte 6 in Tabelle 4 der Technischen Hinweise zur Einstufung von Abfällen nach ihrer Gefährlichkeit).</t>
  </si>
  <si>
    <t>1.6 Umweltgefährdende Stoffe nach Anhang III der EU-AbfRRL</t>
  </si>
  <si>
    <r>
      <t>PCDD/PCDF</t>
    </r>
    <r>
      <rPr>
        <b/>
        <vertAlign val="superscript"/>
        <sz val="10.5"/>
        <color theme="1"/>
        <rFont val="Arial"/>
        <family val="2"/>
      </rPr>
      <t>1</t>
    </r>
  </si>
  <si>
    <r>
      <t xml:space="preserve">Polychlorierte Biphenyle </t>
    </r>
    <r>
      <rPr>
        <sz val="10.5"/>
        <color theme="1"/>
        <rFont val="Calibri"/>
        <family val="2"/>
        <scheme val="minor"/>
      </rPr>
      <t>(PCB</t>
    </r>
    <r>
      <rPr>
        <vertAlign val="subscript"/>
        <sz val="10.5"/>
        <color theme="1"/>
        <rFont val="Calibri"/>
        <family val="2"/>
        <scheme val="minor"/>
      </rPr>
      <t>6</t>
    </r>
    <r>
      <rPr>
        <sz val="10.5"/>
        <color theme="1"/>
        <rFont val="Calibri"/>
        <family val="2"/>
        <scheme val="minor"/>
      </rPr>
      <t xml:space="preserve"> multipliziert mit 5)</t>
    </r>
  </si>
  <si>
    <r>
      <t>PAK</t>
    </r>
    <r>
      <rPr>
        <sz val="10.5"/>
        <color theme="1"/>
        <rFont val="Arial "/>
      </rPr>
      <t xml:space="preserve"> (∑ 16 nach EPA) für teerhaltige Abfälle</t>
    </r>
  </si>
  <si>
    <r>
      <t>PAK</t>
    </r>
    <r>
      <rPr>
        <sz val="10.5"/>
        <color theme="1"/>
        <rFont val="Arial "/>
      </rPr>
      <t xml:space="preserve"> (∑ 16 nach EPA) für andere Abfälle</t>
    </r>
  </si>
  <si>
    <r>
      <rPr>
        <sz val="10.5"/>
        <color theme="1"/>
        <rFont val="Arial "/>
      </rPr>
      <t>davon</t>
    </r>
    <r>
      <rPr>
        <b/>
        <sz val="10.5"/>
        <color theme="1"/>
        <rFont val="Arial "/>
      </rPr>
      <t xml:space="preserve"> Benzo[a]pyren</t>
    </r>
  </si>
  <si>
    <r>
      <t xml:space="preserve">BTEX </t>
    </r>
    <r>
      <rPr>
        <sz val="10.5"/>
        <color theme="1"/>
        <rFont val="Arial "/>
      </rPr>
      <t>(Leitparameter Benzol)</t>
    </r>
  </si>
  <si>
    <r>
      <t>MKW</t>
    </r>
    <r>
      <rPr>
        <sz val="10.5"/>
        <rFont val="Arial "/>
      </rPr>
      <t xml:space="preserve"> (C</t>
    </r>
    <r>
      <rPr>
        <vertAlign val="subscript"/>
        <sz val="10.5"/>
        <rFont val="Arial "/>
      </rPr>
      <t>10</t>
    </r>
    <r>
      <rPr>
        <sz val="10.5"/>
        <rFont val="Arial "/>
      </rPr>
      <t xml:space="preserve"> – C</t>
    </r>
    <r>
      <rPr>
        <vertAlign val="subscript"/>
        <sz val="10.5"/>
        <rFont val="Arial "/>
      </rPr>
      <t>40</t>
    </r>
    <r>
      <rPr>
        <sz val="10.5"/>
        <rFont val="Arial "/>
      </rPr>
      <t>)</t>
    </r>
    <r>
      <rPr>
        <vertAlign val="superscript"/>
        <sz val="10.5"/>
        <rFont val="Arial "/>
      </rPr>
      <t>1,2</t>
    </r>
  </si>
  <si>
    <r>
      <t>Alkane C</t>
    </r>
    <r>
      <rPr>
        <vertAlign val="subscript"/>
        <sz val="10.5"/>
        <rFont val="Arial"/>
        <family val="2"/>
      </rPr>
      <t>10</t>
    </r>
    <r>
      <rPr>
        <sz val="10.5"/>
        <rFont val="Arial"/>
        <family val="2"/>
      </rPr>
      <t>-C</t>
    </r>
    <r>
      <rPr>
        <vertAlign val="subscript"/>
        <sz val="10.5"/>
        <rFont val="Arial"/>
        <family val="2"/>
      </rPr>
      <t>13</t>
    </r>
  </si>
  <si>
    <t>Eine ordnungsgemäße Beprobung wird vorausgesetzt. Gegebenenfalls ist eine hot spot-Einstufung zu prüfen.</t>
  </si>
  <si>
    <t>Alle Feststoffwerte in Bezug auf Originalsubstanz.</t>
  </si>
  <si>
    <t>Auswerteroutine zur Bestimmung der Gefährlichkeit auf Grundlage der "Technischen Hinweise zur Einstufung von Abfällen nach ihrer Gefährlichkeit" der LAGA</t>
  </si>
  <si>
    <t>Es wird darauf hingewiesen, dass die oder der für die Abfalleinstufung Verantwortliche die Entscheidung treffen muss, ob ein Abfall im Einzelfall gemäß Hot-Spot-Betrachtung einzustufen ist.</t>
  </si>
  <si>
    <t>Unten auf der Seite wird eine Einstufungsempfehlung im Kapitel angeboten.</t>
  </si>
  <si>
    <t>Analyseergebnisse können entsprechend der angegebenen Elemente und Verbindungen unter Beachtung der vorgegebenen Einheiten in der Spalte "Messwerte" (Spalte E, gelb hinterlegt) für eine hot-spot-Einstufung eingegeben werden.</t>
  </si>
  <si>
    <t>Dank an das LfU Bayern (Vorlage Stand 01/2020)</t>
  </si>
  <si>
    <t>©</t>
  </si>
  <si>
    <t>Dieser Nachweis ist erbracht, wenn die Konzentrationsgrenzen für die Summe der 16 PAK nach EPA (1.000 mg/kg) und Benzol bzw. BTEX (1.000 mg/kg) im Abfall jeweils unterschritten sind.</t>
  </si>
  <si>
    <t xml:space="preserve">Kann auf Grund herkunftsspezifischer Kenntnisse ausgeschlossen werden, dass der vorliegende Befund auf MKW zurückzuführen ist, sind die betreffenden Konzentrationen </t>
  </si>
  <si>
    <t>bei der abfallrechtlichen Einstufung nicht zu berücksichtigen. Dies gilt z. B. für Abfälle mit Kunststoffbeschichtungen oder mit bitumenstämmigen Materialien wie bituminösem Schwarzanstrich auf Beton.</t>
  </si>
  <si>
    <t xml:space="preserve">Dagegen bezieht sich Nr. 2.2.3 in der Anlage zur AVV auf Abfälle, die PCDD und PCDF enthalten. </t>
  </si>
  <si>
    <t>Daher ist bis auf Weiteres die genannte Konzentrationsgrenze auf die Summe der PCDD und PCDF gem. der TEF in Anhang V, Teil 2 EU-POP-VO zu beziehen, d. h. ohne Berücksichtigung der dl-PCB im Abfall.</t>
  </si>
  <si>
    <t xml:space="preserve">Rechts daneben in der Spalte "Bewertung" werden die Analyseeregebnisse im Bezug zu den Konzentrationsgrenzen, die in Spalte C (links neben der Spalte für die Messwerte) angegeben sind, angezeigt. </t>
  </si>
  <si>
    <t>1. Tabellen zur Eingabe der Analyseergebnisse</t>
  </si>
  <si>
    <t>2. Ergebnis</t>
  </si>
  <si>
    <t>#</t>
  </si>
  <si>
    <t>Stand Januar 2025</t>
  </si>
  <si>
    <r>
      <rPr>
        <b/>
        <vertAlign val="superscript"/>
        <sz val="10"/>
        <color theme="1"/>
        <rFont val="Calibri"/>
        <family val="2"/>
        <scheme val="minor"/>
      </rPr>
      <t>1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Nach Anhang IV der EU-POP-VO wurde der Grenzwert als Summe der PCDD, PCDF und dl-PCB gemäß den Toxizitätsäquivalenzfaktoren (TEF) in der Tabelle in Anhang V Teil 2 Absatz 3 der EU-POP-VO berechnet. </t>
    </r>
  </si>
  <si>
    <t>Hier nicht genannte Elemente und Verbindungen sind immer im Einzelfall zu bewerten!</t>
  </si>
  <si>
    <t>Bei der Eingabe von Messwerten sind die Rundungsregeln nach DIN 1333 zu beachten.</t>
  </si>
  <si>
    <r>
      <rPr>
        <b/>
        <vertAlign val="superscript"/>
        <sz val="10"/>
        <rFont val="Calibri"/>
        <family val="2"/>
        <scheme val="minor"/>
      </rPr>
      <t>1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Weist der Abfallerzeuger nach, dass der Abfall keine karzinogenen KW enthält, liegt die Konzentrationsgrenze bei 2.500 mg/kg. </t>
    </r>
  </si>
  <si>
    <r>
      <rPr>
        <b/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Methodisch bedingt können bei der MKW-Analytik insbesondere Bitumen- und Kunststoff-Anteile im Abfall falsch-positive Befunde bewirken (s. LAGA KW/04).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</si>
</sst>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u val="double"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vertAlign val="superscript"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vertAlign val="subscript"/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 "/>
    </font>
    <font>
      <sz val="10.5"/>
      <color theme="1"/>
      <name val="Arial "/>
    </font>
    <font>
      <b/>
      <sz val="10.5"/>
      <name val="Arial "/>
    </font>
    <font>
      <sz val="10.5"/>
      <name val="Arial "/>
    </font>
    <font>
      <vertAlign val="subscript"/>
      <sz val="10.5"/>
      <name val="Arial "/>
    </font>
    <font>
      <vertAlign val="superscript"/>
      <sz val="10.5"/>
      <name val="Arial "/>
    </font>
    <font>
      <sz val="10.5"/>
      <name val="Arial"/>
      <family val="2"/>
    </font>
    <font>
      <vertAlign val="subscript"/>
      <sz val="10.5"/>
      <name val="Arial"/>
      <family val="2"/>
    </font>
    <font>
      <b/>
      <sz val="11"/>
      <color theme="4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8E8"/>
        <bgColor indexed="64"/>
      </patternFill>
    </fill>
  </fills>
  <borders count="5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0" tint="-0.499984740745262"/>
      </left>
      <right style="medium">
        <color theme="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2" fillId="0" borderId="0" xfId="0" applyFont="1"/>
    <xf numFmtId="0" fontId="0" fillId="4" borderId="0" xfId="0" applyFill="1"/>
    <xf numFmtId="0" fontId="0" fillId="3" borderId="0" xfId="0" applyFill="1" applyProtection="1">
      <protection hidden="1"/>
    </xf>
    <xf numFmtId="0" fontId="4" fillId="3" borderId="0" xfId="0" applyFont="1" applyFill="1" applyProtection="1">
      <protection hidden="1"/>
    </xf>
    <xf numFmtId="0" fontId="0" fillId="0" borderId="0" xfId="0" applyFill="1" applyProtection="1">
      <protection hidden="1"/>
    </xf>
    <xf numFmtId="164" fontId="0" fillId="3" borderId="0" xfId="0" applyNumberFormat="1" applyFont="1" applyFill="1" applyProtection="1">
      <protection hidden="1"/>
    </xf>
    <xf numFmtId="4" fontId="0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vertical="center"/>
      <protection hidden="1"/>
    </xf>
    <xf numFmtId="3" fontId="0" fillId="2" borderId="1" xfId="0" applyNumberFormat="1" applyFill="1" applyBorder="1" applyProtection="1">
      <protection locked="0" hidden="1"/>
    </xf>
    <xf numFmtId="3" fontId="0" fillId="2" borderId="1" xfId="0" applyNumberFormat="1" applyFill="1" applyBorder="1" applyAlignment="1" applyProtection="1">
      <alignment vertical="center"/>
      <protection locked="0" hidden="1"/>
    </xf>
    <xf numFmtId="4" fontId="16" fillId="3" borderId="0" xfId="0" applyNumberFormat="1" applyFont="1" applyFill="1" applyAlignment="1" applyProtection="1">
      <alignment horizontal="right"/>
      <protection hidden="1"/>
    </xf>
    <xf numFmtId="3" fontId="16" fillId="3" borderId="0" xfId="0" applyNumberFormat="1" applyFont="1" applyFill="1" applyAlignment="1" applyProtection="1">
      <alignment horizontal="right"/>
      <protection hidden="1"/>
    </xf>
    <xf numFmtId="0" fontId="16" fillId="3" borderId="0" xfId="0" applyFont="1" applyFill="1" applyProtection="1">
      <protection hidden="1"/>
    </xf>
    <xf numFmtId="164" fontId="16" fillId="3" borderId="0" xfId="0" applyNumberFormat="1" applyFont="1" applyFill="1" applyAlignment="1" applyProtection="1">
      <alignment horizontal="right"/>
      <protection hidden="1"/>
    </xf>
    <xf numFmtId="1" fontId="16" fillId="3" borderId="0" xfId="0" applyNumberFormat="1" applyFont="1" applyFill="1" applyAlignment="1" applyProtection="1">
      <alignment horizontal="right" wrapText="1"/>
      <protection hidden="1"/>
    </xf>
    <xf numFmtId="1" fontId="16" fillId="3" borderId="0" xfId="0" applyNumberFormat="1" applyFont="1" applyFill="1" applyAlignment="1" applyProtection="1">
      <alignment horizontal="right" vertical="center" wrapText="1"/>
      <protection hidden="1"/>
    </xf>
    <xf numFmtId="0" fontId="16" fillId="0" borderId="0" xfId="0" applyFont="1" applyFill="1" applyProtection="1">
      <protection hidden="1"/>
    </xf>
    <xf numFmtId="1" fontId="16" fillId="3" borderId="0" xfId="0" applyNumberFormat="1" applyFont="1" applyFill="1" applyAlignment="1" applyProtection="1">
      <alignment horizontal="right" vertical="top" wrapText="1"/>
      <protection hidden="1"/>
    </xf>
    <xf numFmtId="0" fontId="5" fillId="3" borderId="0" xfId="0" applyFont="1" applyFill="1" applyProtection="1">
      <protection hidden="1"/>
    </xf>
    <xf numFmtId="0" fontId="5" fillId="0" borderId="0" xfId="0" applyFont="1"/>
    <xf numFmtId="3" fontId="5" fillId="2" borderId="1" xfId="0" applyNumberFormat="1" applyFont="1" applyFill="1" applyBorder="1" applyProtection="1">
      <protection locked="0" hidden="1"/>
    </xf>
    <xf numFmtId="4" fontId="16" fillId="3" borderId="0" xfId="0" applyNumberFormat="1" applyFont="1" applyFill="1" applyProtection="1">
      <protection hidden="1"/>
    </xf>
    <xf numFmtId="3" fontId="16" fillId="2" borderId="1" xfId="0" applyNumberFormat="1" applyFont="1" applyFill="1" applyBorder="1" applyProtection="1">
      <protection locked="0" hidden="1"/>
    </xf>
    <xf numFmtId="4" fontId="23" fillId="3" borderId="0" xfId="0" applyNumberFormat="1" applyFont="1" applyFill="1" applyProtection="1">
      <protection hidden="1"/>
    </xf>
    <xf numFmtId="3" fontId="0" fillId="2" borderId="1" xfId="0" applyNumberFormat="1" applyFont="1" applyFill="1" applyBorder="1" applyProtection="1">
      <protection locked="0" hidden="1"/>
    </xf>
    <xf numFmtId="0" fontId="0" fillId="0" borderId="0" xfId="0" applyFont="1"/>
    <xf numFmtId="0" fontId="24" fillId="3" borderId="0" xfId="0" applyFont="1" applyFill="1" applyAlignment="1" applyProtection="1">
      <alignment wrapText="1"/>
      <protection hidden="1"/>
    </xf>
    <xf numFmtId="0" fontId="24" fillId="3" borderId="0" xfId="0" applyFont="1" applyFill="1" applyProtection="1">
      <protection hidden="1"/>
    </xf>
    <xf numFmtId="0" fontId="28" fillId="3" borderId="0" xfId="0" applyFont="1" applyFill="1" applyProtection="1">
      <protection hidden="1"/>
    </xf>
    <xf numFmtId="0" fontId="29" fillId="3" borderId="0" xfId="0" applyFont="1" applyFill="1" applyProtection="1">
      <protection hidden="1"/>
    </xf>
    <xf numFmtId="0" fontId="31" fillId="3" borderId="0" xfId="0" applyFont="1" applyFill="1" applyProtection="1">
      <protection hidden="1"/>
    </xf>
    <xf numFmtId="4" fontId="35" fillId="3" borderId="0" xfId="0" applyNumberFormat="1" applyFont="1" applyFill="1" applyProtection="1">
      <protection hidden="1"/>
    </xf>
    <xf numFmtId="0" fontId="0" fillId="2" borderId="1" xfId="0" applyNumberFormat="1" applyFill="1" applyBorder="1" applyProtection="1">
      <protection locked="0" hidden="1"/>
    </xf>
    <xf numFmtId="3" fontId="17" fillId="5" borderId="2" xfId="0" applyNumberFormat="1" applyFont="1" applyFill="1" applyBorder="1" applyAlignment="1" applyProtection="1">
      <alignment horizontal="center"/>
      <protection hidden="1"/>
    </xf>
    <xf numFmtId="164" fontId="17" fillId="5" borderId="3" xfId="0" applyNumberFormat="1" applyFont="1" applyFill="1" applyBorder="1" applyAlignment="1" applyProtection="1">
      <alignment horizontal="center"/>
      <protection hidden="1"/>
    </xf>
    <xf numFmtId="3" fontId="17" fillId="5" borderId="3" xfId="0" applyNumberFormat="1" applyFont="1" applyFill="1" applyBorder="1" applyAlignment="1" applyProtection="1">
      <alignment horizontal="center"/>
      <protection hidden="1"/>
    </xf>
    <xf numFmtId="4" fontId="17" fillId="5" borderId="3" xfId="0" applyNumberFormat="1" applyFont="1" applyFill="1" applyBorder="1" applyAlignment="1" applyProtection="1">
      <alignment horizontal="center"/>
      <protection hidden="1"/>
    </xf>
    <xf numFmtId="4" fontId="17" fillId="5" borderId="4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14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Font="1" applyFill="1" applyProtection="1">
      <protection hidden="1"/>
    </xf>
    <xf numFmtId="0" fontId="20" fillId="0" borderId="0" xfId="0" applyFont="1" applyFill="1" applyProtection="1">
      <protection hidden="1"/>
    </xf>
    <xf numFmtId="3" fontId="0" fillId="0" borderId="0" xfId="0" applyNumberFormat="1" applyFont="1" applyFill="1" applyAlignment="1" applyProtection="1">
      <alignment vertical="top" wrapText="1"/>
      <protection hidden="1"/>
    </xf>
    <xf numFmtId="0" fontId="9" fillId="0" borderId="0" xfId="0" applyFont="1" applyFill="1" applyProtection="1">
      <protection hidden="1"/>
    </xf>
    <xf numFmtId="2" fontId="11" fillId="0" borderId="0" xfId="0" applyNumberFormat="1" applyFont="1" applyFill="1" applyProtection="1">
      <protection hidden="1"/>
    </xf>
    <xf numFmtId="0" fontId="13" fillId="0" borderId="0" xfId="0" applyFont="1" applyFill="1" applyProtection="1">
      <protection hidden="1"/>
    </xf>
    <xf numFmtId="0" fontId="38" fillId="0" borderId="0" xfId="0" applyFont="1" applyFill="1" applyProtection="1">
      <protection hidden="1"/>
    </xf>
    <xf numFmtId="0" fontId="39" fillId="0" borderId="0" xfId="0" applyFont="1" applyFill="1" applyProtection="1">
      <protection hidden="1"/>
    </xf>
    <xf numFmtId="2" fontId="38" fillId="0" borderId="0" xfId="0" applyNumberFormat="1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1" fontId="5" fillId="0" borderId="0" xfId="0" applyNumberFormat="1" applyFont="1" applyFill="1" applyAlignment="1" applyProtection="1">
      <alignment wrapText="1"/>
      <protection hidden="1"/>
    </xf>
    <xf numFmtId="4" fontId="22" fillId="0" borderId="0" xfId="0" applyNumberFormat="1" applyFont="1" applyFill="1" applyProtection="1">
      <protection hidden="1"/>
    </xf>
    <xf numFmtId="4" fontId="5" fillId="0" borderId="0" xfId="0" applyNumberFormat="1" applyFont="1" applyFill="1" applyProtection="1">
      <protection hidden="1"/>
    </xf>
    <xf numFmtId="0" fontId="21" fillId="0" borderId="0" xfId="0" applyFont="1" applyFill="1" applyAlignment="1" applyProtection="1">
      <alignment horizontal="right"/>
      <protection hidden="1"/>
    </xf>
    <xf numFmtId="1" fontId="19" fillId="0" borderId="0" xfId="0" applyNumberFormat="1" applyFont="1" applyFill="1" applyAlignment="1" applyProtection="1">
      <alignment horizontal="right" wrapText="1"/>
      <protection hidden="1"/>
    </xf>
    <xf numFmtId="0" fontId="18" fillId="0" borderId="0" xfId="0" applyFont="1" applyFill="1" applyProtection="1">
      <protection hidden="1"/>
    </xf>
    <xf numFmtId="4" fontId="0" fillId="0" borderId="0" xfId="0" applyNumberFormat="1" applyFont="1" applyFill="1" applyProtection="1">
      <protection hidden="1"/>
    </xf>
    <xf numFmtId="0" fontId="40" fillId="0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4" fillId="3" borderId="0" xfId="0" applyFont="1" applyFill="1" applyAlignment="1" applyProtection="1">
      <protection hidden="1"/>
    </xf>
    <xf numFmtId="0" fontId="37" fillId="3" borderId="0" xfId="0" applyFont="1" applyFill="1" applyProtection="1">
      <protection hidden="1"/>
    </xf>
    <xf numFmtId="4" fontId="0" fillId="2" borderId="1" xfId="0" applyNumberFormat="1" applyFont="1" applyFill="1" applyBorder="1" applyProtection="1"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4" fontId="9" fillId="0" borderId="0" xfId="0" applyNumberFormat="1" applyFont="1" applyFill="1" applyProtection="1">
      <protection hidden="1"/>
    </xf>
    <xf numFmtId="4" fontId="9" fillId="0" borderId="0" xfId="0" applyNumberFormat="1" applyFont="1" applyFill="1" applyBorder="1" applyProtection="1">
      <protection hidden="1"/>
    </xf>
    <xf numFmtId="0" fontId="10" fillId="0" borderId="0" xfId="0" applyFont="1" applyFill="1" applyProtection="1">
      <protection hidden="1"/>
    </xf>
    <xf numFmtId="1" fontId="0" fillId="0" borderId="0" xfId="0" applyNumberFormat="1" applyFont="1" applyFill="1" applyAlignment="1" applyProtection="1">
      <alignment wrapText="1"/>
      <protection hidden="1"/>
    </xf>
    <xf numFmtId="0" fontId="20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9" fillId="3" borderId="0" xfId="0" applyFont="1" applyFill="1" applyProtection="1"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ont="1" applyFill="1" applyProtection="1"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7" fillId="0" borderId="0" xfId="0" applyFont="1" applyFill="1" applyAlignment="1" applyProtection="1">
      <alignment wrapText="1"/>
      <protection hidden="1"/>
    </xf>
    <xf numFmtId="0" fontId="9" fillId="0" borderId="0" xfId="0" applyFont="1" applyFill="1" applyAlignment="1" applyProtection="1">
      <protection hidden="1"/>
    </xf>
    <xf numFmtId="0" fontId="16" fillId="3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42" fillId="0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0" fillId="0" borderId="0" xfId="0" applyFont="1" applyFill="1" applyAlignment="1" applyProtection="1">
      <alignment vertical="top"/>
      <protection hidden="1"/>
    </xf>
    <xf numFmtId="0" fontId="0" fillId="0" borderId="0" xfId="0" applyFont="1" applyAlignment="1">
      <alignment vertical="top"/>
    </xf>
    <xf numFmtId="0" fontId="41" fillId="3" borderId="0" xfId="0" applyFont="1" applyFill="1" applyAlignment="1" applyProtection="1">
      <protection hidden="1"/>
    </xf>
    <xf numFmtId="0" fontId="1" fillId="3" borderId="0" xfId="0" applyFont="1" applyFill="1" applyAlignment="1" applyProtection="1">
      <protection hidden="1"/>
    </xf>
    <xf numFmtId="0" fontId="5" fillId="0" borderId="0" xfId="0" applyFont="1" applyFill="1" applyAlignment="1" applyProtection="1">
      <alignment wrapText="1"/>
      <protection hidden="1"/>
    </xf>
    <xf numFmtId="0" fontId="24" fillId="3" borderId="0" xfId="0" applyFont="1" applyFill="1" applyAlignment="1" applyProtection="1">
      <alignment horizontal="left"/>
      <protection hidden="1"/>
    </xf>
    <xf numFmtId="0" fontId="43" fillId="0" borderId="0" xfId="0" applyFont="1" applyFill="1" applyAlignment="1" applyProtection="1">
      <alignment vertical="center"/>
      <protection hidden="1"/>
    </xf>
    <xf numFmtId="0" fontId="43" fillId="3" borderId="0" xfId="0" applyFont="1" applyFill="1" applyAlignment="1" applyProtection="1">
      <protection hidden="1"/>
    </xf>
    <xf numFmtId="0" fontId="44" fillId="3" borderId="0" xfId="0" applyFont="1" applyFill="1" applyAlignment="1" applyProtection="1">
      <protection hidden="1"/>
    </xf>
    <xf numFmtId="0" fontId="43" fillId="3" borderId="0" xfId="0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47" fillId="3" borderId="0" xfId="0" applyFont="1" applyFill="1" applyAlignment="1" applyProtection="1">
      <protection hidden="1"/>
    </xf>
    <xf numFmtId="0" fontId="31" fillId="3" borderId="0" xfId="0" applyFont="1" applyFill="1" applyAlignment="1" applyProtection="1">
      <alignment horizontal="left"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50" fillId="0" borderId="0" xfId="0" applyFont="1" applyFill="1" applyAlignment="1" applyProtection="1">
      <alignment horizontal="left" vertical="center" wrapText="1"/>
      <protection hidden="1"/>
    </xf>
    <xf numFmtId="1" fontId="38" fillId="0" borderId="0" xfId="0" applyNumberFormat="1" applyFont="1" applyFill="1" applyAlignment="1" applyProtection="1">
      <alignment vertical="center" wrapText="1"/>
      <protection hidden="1"/>
    </xf>
    <xf numFmtId="1" fontId="38" fillId="0" borderId="0" xfId="0" applyNumberFormat="1" applyFont="1" applyFill="1" applyProtection="1">
      <protection hidden="1"/>
    </xf>
    <xf numFmtId="1" fontId="38" fillId="0" borderId="0" xfId="0" applyNumberFormat="1" applyFont="1" applyFill="1" applyAlignment="1" applyProtection="1">
      <alignment vertical="top" wrapText="1"/>
      <protection hidden="1"/>
    </xf>
    <xf numFmtId="0" fontId="38" fillId="0" borderId="0" xfId="0" applyFont="1" applyFill="1" applyAlignment="1" applyProtection="1">
      <protection hidden="1"/>
    </xf>
    <xf numFmtId="1" fontId="40" fillId="0" borderId="0" xfId="0" applyNumberFormat="1" applyFont="1" applyFill="1" applyAlignment="1" applyProtection="1">
      <alignment vertical="center" wrapText="1"/>
      <protection hidden="1"/>
    </xf>
    <xf numFmtId="1" fontId="40" fillId="0" borderId="0" xfId="0" applyNumberFormat="1" applyFont="1" applyFill="1" applyProtection="1">
      <protection hidden="1"/>
    </xf>
    <xf numFmtId="1" fontId="38" fillId="4" borderId="0" xfId="0" applyNumberFormat="1" applyFont="1" applyFill="1" applyProtection="1">
      <protection hidden="1"/>
    </xf>
    <xf numFmtId="1" fontId="38" fillId="4" borderId="0" xfId="0" applyNumberFormat="1" applyFont="1" applyFill="1"/>
    <xf numFmtId="0" fontId="38" fillId="4" borderId="0" xfId="0" applyFont="1" applyFill="1"/>
    <xf numFmtId="1" fontId="38" fillId="0" borderId="0" xfId="0" applyNumberFormat="1" applyFont="1"/>
  </cellXfs>
  <cellStyles count="1">
    <cellStyle name="Standard" xfId="0" builtinId="0"/>
  </cellStyles>
  <dxfs count="67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C5EFCE"/>
      <color rgb="FFE4F8E8"/>
      <color rgb="FFC6EFCE"/>
      <color rgb="FF006100"/>
      <color rgb="FF9C0006"/>
      <color rgb="FF00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241879</xdr:colOff>
      <xdr:row>123</xdr:row>
      <xdr:rowOff>33618</xdr:rowOff>
    </xdr:from>
    <xdr:to>
      <xdr:col>6</xdr:col>
      <xdr:colOff>1731416</xdr:colOff>
      <xdr:row>125</xdr:row>
      <xdr:rowOff>168700</xdr:rowOff>
    </xdr:to>
    <xdr:pic>
      <xdr:nvPicPr>
        <xdr:cNvPr id="2" name="Grafik 1" descr="LUBW-Logo" title="LUBW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2703" y="25123589"/>
          <a:ext cx="1483822" cy="523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view="pageBreakPreview" zoomScaleNormal="85" zoomScaleSheetLayoutView="100" zoomScalePageLayoutView="85" workbookViewId="0">
      <selection activeCell="F75" sqref="F75"/>
    </sheetView>
  </sheetViews>
  <sheetFormatPr baseColWidth="10" defaultColWidth="0" defaultRowHeight="14.4" zeroHeight="1"/>
  <cols>
    <col min="1" max="1" width="4.33203125" customWidth="1"/>
    <col min="2" max="2" width="44.88671875" customWidth="1"/>
    <col min="3" max="3" width="18.33203125" customWidth="1"/>
    <col min="4" max="4" width="11" customWidth="1"/>
    <col min="5" max="5" width="16.44140625" customWidth="1"/>
    <col min="6" max="6" width="54.6640625" customWidth="1"/>
    <col min="7" max="7" width="41.5546875" customWidth="1"/>
    <col min="8" max="8" width="3.5546875" style="119" bestFit="1" customWidth="1"/>
    <col min="9" max="9" width="11.44140625" hidden="1" customWidth="1"/>
    <col min="10" max="10" width="0" hidden="1" customWidth="1"/>
    <col min="11" max="16384" width="11.44140625" hidden="1"/>
  </cols>
  <sheetData>
    <row r="1" spans="1:8" ht="38.25" customHeight="1">
      <c r="A1" s="83" t="s">
        <v>111</v>
      </c>
      <c r="B1" s="83"/>
      <c r="C1" s="83"/>
      <c r="D1" s="83"/>
      <c r="E1" s="83"/>
      <c r="F1" s="83"/>
      <c r="G1" s="83"/>
      <c r="H1" s="108"/>
    </row>
    <row r="2" spans="1:8" ht="15.6">
      <c r="A2" s="100" t="s">
        <v>126</v>
      </c>
      <c r="B2" s="83"/>
      <c r="C2" s="83"/>
      <c r="D2" s="83"/>
      <c r="E2" s="83"/>
      <c r="F2" s="83"/>
      <c r="G2" s="83"/>
      <c r="H2" s="108"/>
    </row>
    <row r="3" spans="1:8" ht="15.6">
      <c r="A3" s="100" t="s">
        <v>114</v>
      </c>
      <c r="B3" s="83"/>
      <c r="C3" s="83"/>
      <c r="D3" s="83"/>
      <c r="E3" s="83"/>
      <c r="F3" s="83"/>
      <c r="G3" s="83"/>
      <c r="H3" s="108"/>
    </row>
    <row r="4" spans="1:8" ht="15.6">
      <c r="A4" s="100" t="s">
        <v>122</v>
      </c>
      <c r="B4" s="83"/>
      <c r="C4" s="83"/>
      <c r="D4" s="83"/>
      <c r="E4" s="83"/>
      <c r="F4" s="83"/>
      <c r="G4" s="83"/>
      <c r="H4" s="108"/>
    </row>
    <row r="5" spans="1:8" s="86" customFormat="1" ht="15.6">
      <c r="A5" s="100" t="s">
        <v>109</v>
      </c>
      <c r="B5" s="85"/>
      <c r="C5" s="85"/>
      <c r="D5" s="85"/>
      <c r="E5" s="85"/>
      <c r="F5" s="85"/>
      <c r="G5" s="78"/>
      <c r="H5" s="109"/>
    </row>
    <row r="6" spans="1:8" s="86" customFormat="1" ht="15.6">
      <c r="A6" s="100" t="s">
        <v>110</v>
      </c>
      <c r="B6" s="85"/>
      <c r="C6" s="85"/>
      <c r="D6" s="85"/>
      <c r="E6" s="85"/>
      <c r="F6" s="85"/>
      <c r="G6" s="78"/>
      <c r="H6" s="109"/>
    </row>
    <row r="7" spans="1:8" s="86" customFormat="1" ht="15.6">
      <c r="A7" s="100" t="s">
        <v>129</v>
      </c>
      <c r="B7" s="85"/>
      <c r="C7" s="85"/>
      <c r="D7" s="85"/>
      <c r="E7" s="85"/>
      <c r="F7" s="85"/>
      <c r="G7" s="78"/>
      <c r="H7" s="109"/>
    </row>
    <row r="8" spans="1:8" s="86" customFormat="1" ht="15.6">
      <c r="A8" s="100" t="s">
        <v>128</v>
      </c>
      <c r="B8" s="85"/>
      <c r="C8" s="85"/>
      <c r="D8" s="85"/>
      <c r="E8" s="85"/>
      <c r="F8" s="85"/>
      <c r="G8" s="78"/>
      <c r="H8" s="109"/>
    </row>
    <row r="9" spans="1:8" s="86" customFormat="1" ht="15.6">
      <c r="A9" s="100" t="s">
        <v>113</v>
      </c>
      <c r="B9" s="85"/>
      <c r="C9" s="85"/>
      <c r="D9" s="85"/>
      <c r="E9" s="85"/>
      <c r="F9" s="85"/>
      <c r="G9" s="78"/>
      <c r="H9" s="109"/>
    </row>
    <row r="10" spans="1:8" s="86" customFormat="1" ht="15.6">
      <c r="A10" s="100" t="s">
        <v>112</v>
      </c>
      <c r="B10" s="85"/>
      <c r="C10" s="85"/>
      <c r="D10" s="85"/>
      <c r="E10" s="85"/>
      <c r="F10" s="85"/>
      <c r="G10" s="78"/>
      <c r="H10" s="109"/>
    </row>
    <row r="11" spans="1:8" s="86" customFormat="1" ht="15.6">
      <c r="A11" s="84"/>
      <c r="B11" s="85"/>
      <c r="C11" s="85"/>
      <c r="D11" s="85"/>
      <c r="E11" s="85"/>
      <c r="F11" s="85"/>
      <c r="G11" s="78"/>
      <c r="H11" s="109"/>
    </row>
    <row r="12" spans="1:8" s="86" customFormat="1" ht="15.6">
      <c r="A12" s="92" t="s">
        <v>123</v>
      </c>
      <c r="B12" s="58"/>
      <c r="C12" s="85"/>
      <c r="D12" s="85"/>
      <c r="E12" s="85"/>
      <c r="F12" s="85"/>
      <c r="G12" s="78"/>
      <c r="H12" s="109"/>
    </row>
    <row r="13" spans="1:8" ht="9" customHeight="1">
      <c r="A13" s="5"/>
      <c r="B13" s="5"/>
      <c r="C13" s="42"/>
      <c r="D13" s="52"/>
      <c r="E13" s="43"/>
      <c r="F13" s="44"/>
      <c r="G13" s="49"/>
      <c r="H13" s="110"/>
    </row>
    <row r="14" spans="1:8" ht="15.6">
      <c r="A14" s="5"/>
      <c r="B14" s="5"/>
      <c r="C14" s="42" t="s">
        <v>91</v>
      </c>
      <c r="D14" s="5"/>
      <c r="E14" s="43" t="s">
        <v>33</v>
      </c>
      <c r="F14" s="44" t="s">
        <v>34</v>
      </c>
      <c r="G14" s="45"/>
      <c r="H14" s="111"/>
    </row>
    <row r="15" spans="1:8" ht="15" customHeight="1">
      <c r="A15" s="46" t="s">
        <v>0</v>
      </c>
      <c r="B15" s="5"/>
      <c r="C15" s="5"/>
      <c r="D15" s="5"/>
      <c r="E15" s="5"/>
      <c r="F15" s="5"/>
      <c r="G15" s="5"/>
      <c r="H15" s="111"/>
    </row>
    <row r="16" spans="1:8" ht="15" thickBot="1">
      <c r="A16" s="55"/>
      <c r="B16" s="5"/>
      <c r="C16" s="47" t="s">
        <v>50</v>
      </c>
      <c r="D16" s="5"/>
      <c r="E16" s="48" t="s">
        <v>93</v>
      </c>
      <c r="F16" s="5"/>
      <c r="G16" s="5"/>
      <c r="H16" s="111"/>
    </row>
    <row r="17" spans="1:8" s="29" customFormat="1" ht="15" thickBot="1">
      <c r="A17" s="55"/>
      <c r="B17" s="33" t="s">
        <v>103</v>
      </c>
      <c r="C17" s="15" t="s">
        <v>71</v>
      </c>
      <c r="D17" s="80"/>
      <c r="E17" s="28"/>
      <c r="F17" s="16" t="str">
        <f>IF((E17)="","keine Bewertung möglich",IF((E17)&lt;200,"HP 7 eingehalten",IF((E17)&gt;=200,"Gefährlichkeitskriterium HP 7 überschritten")))</f>
        <v>keine Bewertung möglich</v>
      </c>
      <c r="G17" s="49"/>
      <c r="H17" s="110" t="str">
        <f>IF((E17)="","0",IF((E17)&gt;=(200),IF((E17)&lt;(200),"1","2"),"1"))</f>
        <v>0</v>
      </c>
    </row>
    <row r="18" spans="1:8" s="29" customFormat="1" ht="15" customHeight="1" thickBot="1">
      <c r="A18" s="55"/>
      <c r="B18" s="33" t="s">
        <v>104</v>
      </c>
      <c r="C18" s="15" t="s">
        <v>52</v>
      </c>
      <c r="D18" s="82"/>
      <c r="E18" s="28"/>
      <c r="F18" s="16" t="str">
        <f>IF((E18)="","keine Bewertung möglich",IF((E18)&lt;1000,"HP 7 eingehalten",IF((E18)&gt;=1000,"Gefährlichkeitskriterium HP 7 überschritten")))</f>
        <v>keine Bewertung möglich</v>
      </c>
      <c r="G18" s="49"/>
      <c r="H18" s="110" t="str">
        <f>IF((E18)="","0",IF((E18)&gt;=(1000),IF((E18)&lt;(1000),"1","2"),"1"))</f>
        <v>0</v>
      </c>
    </row>
    <row r="19" spans="1:8" s="29" customFormat="1" ht="15" customHeight="1" thickBot="1">
      <c r="A19" s="55"/>
      <c r="B19" s="33" t="s">
        <v>105</v>
      </c>
      <c r="C19" s="15" t="s">
        <v>53</v>
      </c>
      <c r="D19" s="82"/>
      <c r="E19" s="28"/>
      <c r="F19" s="16" t="str">
        <f>IF((E19)="","keine Bewertung möglich",IF((E19)&lt;500,"HP 7 eingehalten",IF((E19)&gt;=500,"Gefährlichkeitskriterium HP 7 überschritten")))</f>
        <v>keine Bewertung möglich</v>
      </c>
      <c r="G19" s="49"/>
      <c r="H19" s="110" t="str">
        <f>IF((E19)="","0",IF((E19)&gt;=(50),IF((E19)&lt;(50),"1","2"),"1"))</f>
        <v>0</v>
      </c>
    </row>
    <row r="20" spans="1:8" s="29" customFormat="1" ht="15" customHeight="1" thickBot="1">
      <c r="A20" s="55"/>
      <c r="B20" s="33" t="s">
        <v>106</v>
      </c>
      <c r="C20" s="15" t="s">
        <v>52</v>
      </c>
      <c r="D20" s="82"/>
      <c r="E20" s="28"/>
      <c r="F20" s="16" t="str">
        <f>IF((E20)="","keine Bewertung möglich",IF((E20)&lt;1000,"HP 7 eingehalten",IF((E20)&gt;=1000,"Gefährlichkeitskriterium HP 7 überschritten")))</f>
        <v>keine Bewertung möglich</v>
      </c>
      <c r="G20" s="49"/>
      <c r="H20" s="110" t="str">
        <f>IF((E20)="","0",IF((E20)&gt;=(1000),IF((E20)&lt;(1000),"1","2"),"1"))</f>
        <v>0</v>
      </c>
    </row>
    <row r="21" spans="1:8" s="29" customFormat="1" ht="15" customHeight="1" thickBot="1">
      <c r="A21" s="55">
        <f>IF((E21&gt;=999.5),E21,0)</f>
        <v>0</v>
      </c>
      <c r="B21" s="107" t="s">
        <v>107</v>
      </c>
      <c r="C21" s="15" t="s">
        <v>52</v>
      </c>
      <c r="D21" s="16"/>
      <c r="E21" s="26"/>
      <c r="F21" s="16" t="str">
        <f>IF((E21)="","keine Bewertung möglich",IF((E21)&lt;1000,IF((E21)&lt;1000,"HP 7 und Berücksichtigungsgrenzwert HP 14 eingehalten","wird zur Berechnung von HP 14 herangezogen"),"Gefährlichkeitskriterium HP 7 überschritten"))</f>
        <v>keine Bewertung möglich</v>
      </c>
      <c r="G21" s="20"/>
      <c r="H21" s="110" t="str">
        <f>IF((E21)="","0",IF((E21)&gt;=(1000),IF((E21)&lt;(1000),"1","2"),"1"))</f>
        <v>0</v>
      </c>
    </row>
    <row r="22" spans="1:8" s="29" customFormat="1" ht="15" customHeight="1" thickBot="1">
      <c r="A22" s="55">
        <f>IF((E22&gt;=999.5),E22,0)</f>
        <v>0</v>
      </c>
      <c r="B22" s="107"/>
      <c r="C22" s="15" t="s">
        <v>54</v>
      </c>
      <c r="D22" s="16"/>
      <c r="E22" s="26"/>
      <c r="F22" s="16" t="str">
        <f>IF((E22)="","keine Bewertung möglich",IF((E22)&lt;2500,IF((E22)&lt;1000,"Berücksichtigungsgrenzwert HP 14 eingehalten","wird zur Berechnung von HP 14 herangezogen"),"Gefährlichkeitskriterium HP 7 und HP 14 überschritten"))</f>
        <v>keine Bewertung möglich</v>
      </c>
      <c r="G22" s="20"/>
      <c r="H22" s="110" t="str">
        <f>IF((E22)="","0",IF((E22)&gt;=(2500),IF((E22)&lt;(2500),"1","2"),"1"))</f>
        <v>0</v>
      </c>
    </row>
    <row r="23" spans="1:8" s="29" customFormat="1" ht="15" customHeight="1" thickBot="1">
      <c r="A23" s="55"/>
      <c r="B23" s="34" t="s">
        <v>69</v>
      </c>
      <c r="C23" s="15" t="s">
        <v>52</v>
      </c>
      <c r="D23" s="16"/>
      <c r="E23" s="26"/>
      <c r="F23" s="16" t="str">
        <f>IF((E23)="","keine Bewertung möglich",IF((E23)&lt;1000,"HP 7, HP 11 und Berücksichtigungsgrenzwert HP 14 eingehalten",IF((E23)&gt;=1000,"Gefährlichkeitskriterium HP 7, HP 11 und HP 14 überschritten")))</f>
        <v>keine Bewertung möglich</v>
      </c>
      <c r="G23" s="20"/>
      <c r="H23" s="110" t="str">
        <f>IF((E23)="","0",IF((E23)&gt;=(1000),IF((E23)&lt;(1000),"1","2"),"1"))</f>
        <v>0</v>
      </c>
    </row>
    <row r="24" spans="1:8" ht="9" customHeight="1">
      <c r="A24" s="5"/>
      <c r="B24" s="5"/>
      <c r="C24" s="42"/>
      <c r="D24" s="52"/>
      <c r="E24" s="43"/>
      <c r="F24" s="44"/>
      <c r="G24" s="49"/>
      <c r="H24" s="110"/>
    </row>
    <row r="25" spans="1:8" s="95" customFormat="1" ht="15">
      <c r="A25" s="94"/>
      <c r="B25" s="106" t="s">
        <v>130</v>
      </c>
      <c r="C25" s="97"/>
      <c r="D25" s="97"/>
      <c r="E25" s="97"/>
      <c r="F25" s="97"/>
      <c r="G25" s="97"/>
      <c r="H25" s="112"/>
    </row>
    <row r="26" spans="1:8" s="95" customFormat="1" ht="17.25" customHeight="1">
      <c r="A26" s="94"/>
      <c r="B26" s="101" t="s">
        <v>117</v>
      </c>
      <c r="C26" s="97"/>
      <c r="D26" s="97"/>
      <c r="E26" s="97"/>
      <c r="F26" s="97"/>
      <c r="G26" s="97"/>
      <c r="H26" s="112"/>
    </row>
    <row r="27" spans="1:8" s="95" customFormat="1" ht="17.25" customHeight="1">
      <c r="A27" s="94"/>
      <c r="B27" s="106" t="s">
        <v>131</v>
      </c>
      <c r="C27" s="97"/>
      <c r="D27" s="97"/>
      <c r="E27" s="97"/>
      <c r="F27" s="97"/>
      <c r="G27" s="97"/>
      <c r="H27" s="112"/>
    </row>
    <row r="28" spans="1:8" s="95" customFormat="1">
      <c r="A28" s="94"/>
      <c r="B28" s="101" t="s">
        <v>118</v>
      </c>
      <c r="C28" s="97"/>
      <c r="D28" s="97"/>
      <c r="E28" s="97"/>
      <c r="F28" s="97"/>
      <c r="G28" s="97"/>
      <c r="H28" s="112"/>
    </row>
    <row r="29" spans="1:8" s="95" customFormat="1" ht="17.25" customHeight="1">
      <c r="A29" s="94"/>
      <c r="B29" s="101" t="s">
        <v>119</v>
      </c>
      <c r="C29" s="97"/>
      <c r="D29" s="97"/>
      <c r="E29" s="97"/>
      <c r="F29" s="97"/>
      <c r="G29" s="97"/>
      <c r="H29" s="112"/>
    </row>
    <row r="30" spans="1:8">
      <c r="A30" s="5"/>
      <c r="B30" s="51"/>
      <c r="C30" s="51"/>
      <c r="D30" s="51"/>
      <c r="E30" s="51"/>
      <c r="F30" s="51"/>
      <c r="G30" s="51"/>
      <c r="H30" s="110"/>
    </row>
    <row r="31" spans="1:8">
      <c r="A31" s="46" t="s">
        <v>1</v>
      </c>
      <c r="B31" s="46"/>
      <c r="C31" s="52"/>
      <c r="D31" s="104"/>
      <c r="E31" s="5"/>
      <c r="F31" s="5"/>
      <c r="G31" s="5"/>
      <c r="H31" s="110"/>
    </row>
    <row r="32" spans="1:8" ht="29.4" thickBot="1">
      <c r="A32" s="46"/>
      <c r="B32" s="52"/>
      <c r="C32" s="47" t="s">
        <v>55</v>
      </c>
      <c r="D32" s="87" t="s">
        <v>51</v>
      </c>
      <c r="E32" s="5"/>
      <c r="F32" s="5"/>
      <c r="G32" s="5"/>
      <c r="H32" s="110"/>
    </row>
    <row r="33" spans="1:8" s="104" customFormat="1" ht="15" customHeight="1" thickBot="1">
      <c r="A33" s="46"/>
      <c r="B33" s="31" t="s">
        <v>2</v>
      </c>
      <c r="C33" s="15" t="s">
        <v>56</v>
      </c>
      <c r="D33" s="37">
        <f>E33</f>
        <v>0</v>
      </c>
      <c r="E33" s="36"/>
      <c r="F33" s="3" t="str">
        <f>IF((E33)="","keine Bewertung möglich",IF((E33)&lt;50.5,"HP 15 eingehalten",IF((E33)&gt;=50.5,"Gefährlichkeitskriterium HP 15 überschritten")))</f>
        <v>keine Bewertung möglich</v>
      </c>
      <c r="G33" s="5"/>
      <c r="H33" s="110" t="str">
        <f>IF((E33)="","0",IF((E33)&gt;=(50.5),IF((E33)&lt;(50.5),"1","2"),"1"))</f>
        <v>0</v>
      </c>
    </row>
    <row r="34" spans="1:8" s="104" customFormat="1" ht="15" thickBot="1">
      <c r="A34" s="46"/>
      <c r="B34" s="31" t="s">
        <v>3</v>
      </c>
      <c r="C34" s="17" t="s">
        <v>57</v>
      </c>
      <c r="D34" s="38">
        <f t="shared" ref="D34:D46" si="0">E34</f>
        <v>0</v>
      </c>
      <c r="E34" s="36"/>
      <c r="F34" s="3" t="str">
        <f>IF((E34)="","keine Bewertung möglich",IF((E34)&lt;0.25,"HP 15 eingehalten",IF((E34)&gt;=0.25,"Gefährlichkeitskriterium HP 15 überschritten")))</f>
        <v>keine Bewertung möglich</v>
      </c>
      <c r="G34" s="5"/>
      <c r="H34" s="110" t="str">
        <f>IF((E34)="","0",IF((E34)&gt;=(0.25),IF((E34)&lt;(0.25),"1","2"),"1"))</f>
        <v>0</v>
      </c>
    </row>
    <row r="35" spans="1:8" s="104" customFormat="1" ht="15" thickBot="1">
      <c r="A35" s="46"/>
      <c r="B35" s="31" t="s">
        <v>4</v>
      </c>
      <c r="C35" s="15" t="s">
        <v>58</v>
      </c>
      <c r="D35" s="39">
        <f t="shared" si="0"/>
        <v>0</v>
      </c>
      <c r="E35" s="36"/>
      <c r="F35" s="3" t="str">
        <f>IF((E35)="","keine Bewertung möglich",IF((E35)&lt;1.5,"HP 15 eingehalten",IF((E35)&gt;=1.5,"Gefährlichkeitskriterium HP 15 überschritten")))</f>
        <v>keine Bewertung möglich</v>
      </c>
      <c r="G35" s="5"/>
      <c r="H35" s="110" t="str">
        <f>IF((E35)="","0",IF((E35)&gt;=(1.5),IF((E35)&lt;(1.5),"1","2"),"1"))</f>
        <v>0</v>
      </c>
    </row>
    <row r="36" spans="1:8" s="104" customFormat="1" ht="15" thickBot="1">
      <c r="A36" s="46"/>
      <c r="B36" s="31" t="s">
        <v>5</v>
      </c>
      <c r="C36" s="17" t="s">
        <v>59</v>
      </c>
      <c r="D36" s="38">
        <f t="shared" si="0"/>
        <v>0</v>
      </c>
      <c r="E36" s="36"/>
      <c r="F36" s="3" t="str">
        <f>IF((E36)="","keine Bewertung möglich",IF((E36)&lt;0.15,"HP 15 eingehalten",IF((E36)&gt;=0.15,"Gefährlichkeitskriterium HP 15 überschritten")))</f>
        <v>keine Bewertung möglich</v>
      </c>
      <c r="G36" s="5"/>
      <c r="H36" s="110" t="str">
        <f>IF((E36)="","0",IF((E36)&gt;=(0.15),IF((E36)&lt;(0.15),"1","2"),"1"))</f>
        <v>0</v>
      </c>
    </row>
    <row r="37" spans="1:8" s="104" customFormat="1" ht="15" thickBot="1">
      <c r="A37" s="46"/>
      <c r="B37" s="31" t="s">
        <v>6</v>
      </c>
      <c r="C37" s="15" t="s">
        <v>60</v>
      </c>
      <c r="D37" s="39">
        <f t="shared" si="0"/>
        <v>0</v>
      </c>
      <c r="E37" s="36"/>
      <c r="F37" s="3" t="str">
        <f>IF((E37)="","keine Bewertung möglich",IF((E37)&lt;5.5,"HP 15 eingehalten",IF((E37)&gt;=5.5,"Gefährlichkeitskriterium HP 15 überschritten")))</f>
        <v>keine Bewertung möglich</v>
      </c>
      <c r="G37" s="5"/>
      <c r="H37" s="110" t="str">
        <f>IF((E37)="","0",IF((E37)&gt;=(5.5),IF((E37)&lt;(5.5),"1","2"),"1"))</f>
        <v>0</v>
      </c>
    </row>
    <row r="38" spans="1:8" s="104" customFormat="1" ht="15" thickBot="1">
      <c r="A38" s="46"/>
      <c r="B38" s="31" t="s">
        <v>7</v>
      </c>
      <c r="C38" s="15" t="s">
        <v>58</v>
      </c>
      <c r="D38" s="39">
        <f t="shared" si="0"/>
        <v>0</v>
      </c>
      <c r="E38" s="36"/>
      <c r="F38" s="3" t="str">
        <f>IF((E38)="","keine Bewertung möglich",IF((E38)&lt;1.5,"HP 15 eingehalten",IF((E38)&gt;=1.5,"Gefährlichkeitskriterium HP 15 überschritten")))</f>
        <v>keine Bewertung möglich</v>
      </c>
      <c r="G38" s="5"/>
      <c r="H38" s="110" t="str">
        <f>IF((E38)="","0",IF((E38)&gt;=(1.5),IF((E38)&lt;(1.5),"1","2"),"1"))</f>
        <v>0</v>
      </c>
    </row>
    <row r="39" spans="1:8" s="104" customFormat="1" ht="15" thickBot="1">
      <c r="A39" s="46"/>
      <c r="B39" s="32" t="s">
        <v>8</v>
      </c>
      <c r="C39" s="14" t="s">
        <v>61</v>
      </c>
      <c r="D39" s="40">
        <f t="shared" si="0"/>
        <v>0</v>
      </c>
      <c r="E39" s="36"/>
      <c r="F39" s="3" t="str">
        <f>IF((E39)="","keine Bewertung möglich",IF((E39)&lt;0.025,"HP 15 eingehalten",IF((E39)&gt;=0.025,"Gefährlichkeitskriterium HP 15 überschritten")))</f>
        <v>keine Bewertung möglich</v>
      </c>
      <c r="G39" s="5"/>
      <c r="H39" s="110" t="str">
        <f>IF((E39)="","0",IF((E39)&gt;=(0.025),IF((E39)&lt;(0.025),"1","2"),"1"))</f>
        <v>0</v>
      </c>
    </row>
    <row r="40" spans="1:8" s="104" customFormat="1" ht="15" thickBot="1">
      <c r="A40" s="46"/>
      <c r="B40" s="31" t="s">
        <v>9</v>
      </c>
      <c r="C40" s="15" t="s">
        <v>60</v>
      </c>
      <c r="D40" s="39">
        <f t="shared" si="0"/>
        <v>0</v>
      </c>
      <c r="E40" s="36"/>
      <c r="F40" s="3" t="str">
        <f>IF((E40)="","keine Bewertung möglich",IF((E40)&lt;5.5,"HP 15 eingehalten",IF((E40)&gt;=5.5,"Gefährlichkeitskriterium HP 15 überschritten")))</f>
        <v>keine Bewertung möglich</v>
      </c>
      <c r="G40" s="5"/>
      <c r="H40" s="110" t="str">
        <f>IF((E40)="","0",IF((E40)&gt;=(5.5),IF((E40)&lt;(5.5),"1","2"),"1"))</f>
        <v>0</v>
      </c>
    </row>
    <row r="41" spans="1:8" s="104" customFormat="1" ht="15" thickBot="1">
      <c r="A41" s="5"/>
      <c r="B41" s="31" t="s">
        <v>10</v>
      </c>
      <c r="C41" s="17" t="s">
        <v>62</v>
      </c>
      <c r="D41" s="38">
        <f t="shared" si="0"/>
        <v>0</v>
      </c>
      <c r="E41" s="36"/>
      <c r="F41" s="3" t="str">
        <f>IF((E41)="","keine Bewertung möglich",IF((E41)&lt;0.55,"HP 15 eingehalten",IF((E41)&gt;=0.55,"Gefährlichkeitskriterium HP 15 überschritten")))</f>
        <v>keine Bewertung möglich</v>
      </c>
      <c r="G41" s="5"/>
      <c r="H41" s="110" t="str">
        <f>IF((E41)="","0",IF((E41)&gt;=(0.55),IF((E41)&lt;(0.55),"1","2"),"1"))</f>
        <v>0</v>
      </c>
    </row>
    <row r="42" spans="1:8" s="104" customFormat="1" ht="15" thickBot="1">
      <c r="A42" s="5"/>
      <c r="B42" s="31" t="s">
        <v>11</v>
      </c>
      <c r="C42" s="15" t="s">
        <v>63</v>
      </c>
      <c r="D42" s="39">
        <f t="shared" si="0"/>
        <v>0</v>
      </c>
      <c r="E42" s="36"/>
      <c r="F42" s="3" t="str">
        <f>IF((E42)="","keine Bewertung möglich",IF((E42)&lt;10.5,"HP 15 eingehalten",IF((E42)&gt;=10.5,"Gefährlichkeitskriterium HP 15 überschritten")))</f>
        <v>keine Bewertung möglich</v>
      </c>
      <c r="G42" s="5"/>
      <c r="H42" s="110" t="str">
        <f>IF((E42)="","0",IF((E42)&gt;=(10.5),IF((E42)&lt;(10.5),"1","2"),"1"))</f>
        <v>0</v>
      </c>
    </row>
    <row r="43" spans="1:8" s="104" customFormat="1" ht="15" thickBot="1">
      <c r="A43" s="5"/>
      <c r="B43" s="31" t="s">
        <v>12</v>
      </c>
      <c r="C43" s="15" t="s">
        <v>58</v>
      </c>
      <c r="D43" s="39">
        <f t="shared" si="0"/>
        <v>0</v>
      </c>
      <c r="E43" s="36"/>
      <c r="F43" s="3" t="str">
        <f>IF((E43)="","keine Bewertung möglich",IF((E43)&lt;1.5,"HP 15 eingehalten",IF((E43)&gt;=1.5,"Gefährlichkeitskriterium HP 15 überschritten")))</f>
        <v>keine Bewertung möglich</v>
      </c>
      <c r="G43" s="5"/>
      <c r="H43" s="110" t="str">
        <f>IF((E43)="","0",IF((E43)&gt;=(1.5),IF((E43)&lt;(1.5),"1","2"),"1"))</f>
        <v>0</v>
      </c>
    </row>
    <row r="44" spans="1:8" s="104" customFormat="1" ht="15" thickBot="1">
      <c r="A44" s="5"/>
      <c r="B44" s="31" t="s">
        <v>13</v>
      </c>
      <c r="C44" s="15" t="s">
        <v>58</v>
      </c>
      <c r="D44" s="39">
        <f t="shared" si="0"/>
        <v>0</v>
      </c>
      <c r="E44" s="36"/>
      <c r="F44" s="3" t="str">
        <f>IF((E44)="","keine Bewertung möglich",IF((E44)&lt;1.5,"HP 15 eingehalten",IF((E44)&gt;=1.5,"Gefährlichkeitskriterium HP 15 überschritten")))</f>
        <v>keine Bewertung möglich</v>
      </c>
      <c r="G44" s="5"/>
      <c r="H44" s="110" t="str">
        <f>IF((E44)="","0",IF((E44)&gt;=(1.5),IF((E44)&lt;(1.5),"1","2"),"1"))</f>
        <v>0</v>
      </c>
    </row>
    <row r="45" spans="1:8" s="104" customFormat="1" ht="15" thickBot="1">
      <c r="A45" s="5"/>
      <c r="B45" s="31" t="s">
        <v>14</v>
      </c>
      <c r="C45" s="14" t="s">
        <v>64</v>
      </c>
      <c r="D45" s="40">
        <f t="shared" si="0"/>
        <v>0</v>
      </c>
      <c r="E45" s="36"/>
      <c r="F45" s="3" t="str">
        <f>IF((E45)="","keine Bewertung möglich",IF((E45)&lt;0.075,"HP 15 eingehalten",IF((E45)&gt;=0.075,"Gefährlichkeitskriterium HP 15 überschritten")))</f>
        <v>keine Bewertung möglich</v>
      </c>
      <c r="G45" s="5"/>
      <c r="H45" s="110" t="str">
        <f>IF((E45)="","0",IF((E45)&gt;=(0.075),IF((E45)&lt;(0.075),"1","2"),"1"))</f>
        <v>0</v>
      </c>
    </row>
    <row r="46" spans="1:8" s="104" customFormat="1" ht="15" thickBot="1">
      <c r="A46" s="5"/>
      <c r="B46" s="31" t="s">
        <v>15</v>
      </c>
      <c r="C46" s="14" t="s">
        <v>65</v>
      </c>
      <c r="D46" s="41">
        <f t="shared" si="0"/>
        <v>0</v>
      </c>
      <c r="E46" s="36"/>
      <c r="F46" s="3" t="str">
        <f>IF((E46)="","keine Bewertung möglich",IF((E46)&lt;0.055,"HP 15 eingehalten",IF((E46)&gt;=0.055,"Gefährlichkeitskriterium HP 15 überschritten")))</f>
        <v>keine Bewertung möglich</v>
      </c>
      <c r="G46" s="5"/>
      <c r="H46" s="110" t="str">
        <f>IF((E46)="","0",IF((E46)&gt;=(0.055),IF((E46)&lt;(0.055),"1","2"),"1"))</f>
        <v>0</v>
      </c>
    </row>
    <row r="47" spans="1:8">
      <c r="A47" s="5"/>
      <c r="B47" s="46"/>
      <c r="C47" s="66"/>
      <c r="D47" s="5"/>
      <c r="E47" s="5"/>
      <c r="F47" s="5"/>
      <c r="G47" s="5"/>
      <c r="H47" s="110"/>
    </row>
    <row r="48" spans="1:8" ht="15" customHeight="1">
      <c r="A48" s="46" t="s">
        <v>47</v>
      </c>
      <c r="B48" s="46"/>
      <c r="C48" s="52"/>
      <c r="D48" s="46"/>
      <c r="E48" s="5"/>
      <c r="F48" s="5"/>
      <c r="G48" s="88" t="s">
        <v>43</v>
      </c>
      <c r="H48" s="113"/>
    </row>
    <row r="49" spans="1:8" ht="15" thickBot="1">
      <c r="A49" s="46"/>
      <c r="B49" s="46"/>
      <c r="C49" s="47" t="s">
        <v>50</v>
      </c>
      <c r="D49" s="5"/>
      <c r="E49" s="5"/>
      <c r="F49" s="5"/>
      <c r="G49" s="72" t="s">
        <v>44</v>
      </c>
      <c r="H49" s="110"/>
    </row>
    <row r="50" spans="1:8" ht="15" thickBot="1">
      <c r="A50" s="56"/>
      <c r="B50" s="31" t="s">
        <v>14</v>
      </c>
      <c r="C50" s="15" t="s">
        <v>72</v>
      </c>
      <c r="D50" s="3"/>
      <c r="E50" s="12"/>
      <c r="F50" s="3" t="str">
        <f>IF((E50)="","keine Bewertung möglich",IF((E50)&lt;10000,"HP 7 eingehalten",IF((E50)&gt;=10000,"Gefährlichkeitskriterium HP 7 überschritten")))</f>
        <v>keine Bewertung möglich</v>
      </c>
      <c r="G50" s="16" t="s">
        <v>36</v>
      </c>
      <c r="H50" s="110" t="str">
        <f>IF((E50)="","0",IF((E50)&gt;=(10000),IF((E50)&lt;(10000),"1","2"),"1"))</f>
        <v>0</v>
      </c>
    </row>
    <row r="51" spans="1:8" ht="15" thickBot="1">
      <c r="A51" s="56"/>
      <c r="B51" s="31" t="s">
        <v>3</v>
      </c>
      <c r="C51" s="15" t="s">
        <v>86</v>
      </c>
      <c r="D51" s="3"/>
      <c r="E51" s="12"/>
      <c r="F51" s="3" t="str">
        <f>IF((E51)="","keine Bewertung möglich",IF((E51)&lt;1000,"HP 7 eingehalten",IF((E51)&gt;=1000,"Gefährlichkeitskriterium HP 7 überschritten")))</f>
        <v>keine Bewertung möglich</v>
      </c>
      <c r="G51" s="16" t="s">
        <v>37</v>
      </c>
      <c r="H51" s="110" t="str">
        <f>IF((E51)="","0",IF((E51)&gt;=(1000),IF((E51)&lt;(1000),"1","2"),"1"))</f>
        <v>0</v>
      </c>
    </row>
    <row r="52" spans="1:8" ht="15" thickBot="1">
      <c r="A52" s="56"/>
      <c r="B52" s="31" t="s">
        <v>16</v>
      </c>
      <c r="C52" s="15" t="s">
        <v>86</v>
      </c>
      <c r="D52" s="3"/>
      <c r="E52" s="12"/>
      <c r="F52" s="3" t="str">
        <f>IF((E52)="","keine Bewertung möglich",IF((E52)&lt;1000,"HP 7 eingehalten",IF((E52)&gt;=1000,"Gefährlichkeitskriterium HP 7 überschritten")))</f>
        <v>keine Bewertung möglich</v>
      </c>
      <c r="G52" s="16" t="s">
        <v>38</v>
      </c>
      <c r="H52" s="110" t="str">
        <f>IF((E52)="","0",IF((E52)&gt;=(1000),IF((E52)&lt;(1000),"1","2"),"1"))</f>
        <v>0</v>
      </c>
    </row>
    <row r="53" spans="1:8" ht="15" thickBot="1">
      <c r="A53" s="57">
        <f>IF((E53&gt;=999.5),E53,0)</f>
        <v>0</v>
      </c>
      <c r="B53" s="32" t="s">
        <v>4</v>
      </c>
      <c r="C53" s="15" t="s">
        <v>84</v>
      </c>
      <c r="D53" s="3"/>
      <c r="E53" s="12"/>
      <c r="F53" s="16" t="str">
        <f>IF((E53)="","keine Bewertung möglich",IF((E53)&lt;2500,IF((E53)&lt;1000,"Berücksichtigungsgrenzwert HP 14 eingehalten","wird zur Berechnung von HP 14 herangezogen"),"Gefährlichkeitskriterium HP 14 überschritten"))</f>
        <v>keine Bewertung möglich</v>
      </c>
      <c r="G53" s="16" t="s">
        <v>39</v>
      </c>
      <c r="H53" s="110" t="str">
        <f>IF((E53)="","0",IF((E53)&gt;=(2500),IF((E53)&lt;(2500),"1","2"),"1"))</f>
        <v>0</v>
      </c>
    </row>
    <row r="54" spans="1:8" ht="15" thickBot="1">
      <c r="A54" s="57"/>
      <c r="B54" s="32" t="s">
        <v>5</v>
      </c>
      <c r="C54" s="15" t="s">
        <v>86</v>
      </c>
      <c r="D54" s="3"/>
      <c r="E54" s="12"/>
      <c r="F54" s="3" t="str">
        <f>IF((E54)="","keine Bewertung möglich",IF((E54)&lt;1000,"HP 7 eingehalten",IF((E54)&gt;=1000,"Gefährlichkeitskriterium HP 7 überschritten")))</f>
        <v>keine Bewertung möglich</v>
      </c>
      <c r="G54" s="16" t="s">
        <v>42</v>
      </c>
      <c r="H54" s="110" t="str">
        <f>IF((E54)="","0",IF((E54)&gt;=(1000),IF((E54)&lt;(1000),"1","2"),"1"))</f>
        <v>0</v>
      </c>
    </row>
    <row r="55" spans="1:8" ht="15" thickBot="1">
      <c r="A55" s="57"/>
      <c r="B55" s="32" t="s">
        <v>17</v>
      </c>
      <c r="C55" s="15" t="s">
        <v>86</v>
      </c>
      <c r="D55" s="3"/>
      <c r="E55" s="12"/>
      <c r="F55" s="3" t="str">
        <f>IF((E55)="","keine Bewertung möglich",IF((E55)&lt;1000,"HP 7 eingehalten",IF((E55)&gt;=1000,"Gefährlichkeitskriterium HP 7 überschritten")))</f>
        <v>keine Bewertung möglich</v>
      </c>
      <c r="G55" s="16" t="s">
        <v>40</v>
      </c>
      <c r="H55" s="110" t="str">
        <f>IF((E55)="","0",IF((E55)&gt;=(1000),IF((E55)&lt;(1000),"1","2"),"1"))</f>
        <v>0</v>
      </c>
    </row>
    <row r="56" spans="1:8" ht="15" thickBot="1">
      <c r="A56" s="57"/>
      <c r="B56" s="32" t="s">
        <v>18</v>
      </c>
      <c r="C56" s="15" t="s">
        <v>86</v>
      </c>
      <c r="D56" s="3"/>
      <c r="E56" s="12"/>
      <c r="F56" s="3" t="str">
        <f>IF((E56)="","keine Bewertung möglich",IF((E56)&lt;1000,"HP 7 eingehalten",IF((E56)&gt;=1000,"Gefährlichkeitskriterium HP 7 überschritten")))</f>
        <v>keine Bewertung möglich</v>
      </c>
      <c r="G56" s="16" t="s">
        <v>38</v>
      </c>
      <c r="H56" s="110" t="str">
        <f>IF((E56)="","0",IF((E56)&gt;=(1000),IF((E56)&lt;(1000),"1","2"),"1"))</f>
        <v>0</v>
      </c>
    </row>
    <row r="57" spans="1:8" ht="15" thickBot="1">
      <c r="A57" s="57">
        <f>IF((E57&gt;=999.5),E57,0)</f>
        <v>0</v>
      </c>
      <c r="B57" s="32" t="s">
        <v>6</v>
      </c>
      <c r="C57" s="15" t="s">
        <v>84</v>
      </c>
      <c r="D57" s="3"/>
      <c r="E57" s="12"/>
      <c r="F57" s="16" t="str">
        <f>IF((E57)="","keine Bewertung möglich",IF((E57)&lt;2500,IF((E57)&lt;1000,"Berücksichtigungsgrenzwert HP 14 eingehalten","wird zur Berechnung von HP 14 herangezogen"),"Gefährlichkeitskriterium HP 14 überschritten"))</f>
        <v>keine Bewertung möglich</v>
      </c>
      <c r="G57" s="16" t="s">
        <v>39</v>
      </c>
      <c r="H57" s="110" t="str">
        <f>IF((E57)="","0",IF((E57)&gt;=(2500),IF((E57)&lt;(2500),"1","2"),"1"))</f>
        <v>0</v>
      </c>
    </row>
    <row r="58" spans="1:8" ht="15" thickBot="1">
      <c r="A58" s="57"/>
      <c r="B58" s="32" t="s">
        <v>7</v>
      </c>
      <c r="C58" s="15" t="s">
        <v>86</v>
      </c>
      <c r="D58" s="79"/>
      <c r="E58" s="12"/>
      <c r="F58" s="3" t="str">
        <f>IF((E58)="","keine Bewertung möglich",IF((E58)&lt;1000,"HP 7 eingehalten",IF((E58)&gt;=1000,"Gefährlichkeitskriterium HP 7 überschritten")))</f>
        <v>keine Bewertung möglich</v>
      </c>
      <c r="G58" s="16" t="s">
        <v>41</v>
      </c>
      <c r="H58" s="110" t="str">
        <f>IF((E58)="","0",IF((E58)&gt;=(1000),IF((E58)&lt;(1000),"1","2"),"1"))</f>
        <v>0</v>
      </c>
    </row>
    <row r="59" spans="1:8" ht="15" thickBot="1">
      <c r="A59" s="57">
        <f t="shared" ref="A59:A63" si="1">IF((E59&gt;=999.5),E59,0)</f>
        <v>0</v>
      </c>
      <c r="B59" s="31" t="s">
        <v>19</v>
      </c>
      <c r="C59" s="15" t="s">
        <v>84</v>
      </c>
      <c r="D59" s="3"/>
      <c r="E59" s="12"/>
      <c r="F59" s="16" t="str">
        <f>IF((E59)="","keine Bewertung möglich",IF((E59)&lt;2500,IF((E59)&lt;1000,"Berücksichtigungsgrenzwert HP 14 eingehalten","wird zur Berechnung von HP 14 herangezogen"),"Gefährlichkeitskriterium HP 14 überschritten"))</f>
        <v>keine Bewertung möglich</v>
      </c>
      <c r="G59" s="16" t="s">
        <v>39</v>
      </c>
      <c r="H59" s="110" t="str">
        <f>IF((E59)="","0",IF((E59)&gt;=(2500),IF((E59)&lt;(2500),"1","2"),"1"))</f>
        <v>0</v>
      </c>
    </row>
    <row r="60" spans="1:8" ht="15" thickBot="1">
      <c r="A60" s="57">
        <f t="shared" si="1"/>
        <v>0</v>
      </c>
      <c r="B60" s="31" t="s">
        <v>15</v>
      </c>
      <c r="C60" s="15" t="s">
        <v>84</v>
      </c>
      <c r="D60" s="3"/>
      <c r="E60" s="12"/>
      <c r="F60" s="16" t="str">
        <f>IF((E60)="","keine Bewertung möglich",IF((E60)&lt;2500,IF((E60)&lt;1000,"Berücksichtigungsgrenzwert HP 14 eingehalten","wird zur Berechnung von HP 14 herangezogen"),"Gefährlichkeitskriterium HP 14 überschritten"))</f>
        <v>keine Bewertung möglich</v>
      </c>
      <c r="G60" s="16" t="s">
        <v>39</v>
      </c>
      <c r="H60" s="110" t="str">
        <f>IF((E60)="","0",IF((E60)&gt;=(2500),IF((E60)&lt;(2500),"1","2"),"1"))</f>
        <v>0</v>
      </c>
    </row>
    <row r="61" spans="1:8" ht="15" thickBot="1">
      <c r="A61" s="57">
        <f t="shared" si="1"/>
        <v>0</v>
      </c>
      <c r="B61" s="32" t="s">
        <v>73</v>
      </c>
      <c r="C61" s="15" t="s">
        <v>84</v>
      </c>
      <c r="D61" s="80"/>
      <c r="E61" s="12"/>
      <c r="F61" s="16" t="str">
        <f>IF((E61)="","keine Bewertung möglich",IF((E61)&lt;2500,IF((E61)&lt;1000,"Berücksichtigungsgrenzwert HP 14 eingehalten","wird zur Berechnung von HP 14 herangezogen"),"Gefährlichkeitskriterium HP 14 überschritten"))</f>
        <v>keine Bewertung möglich</v>
      </c>
      <c r="G61" s="16" t="s">
        <v>39</v>
      </c>
      <c r="H61" s="110" t="str">
        <f>IF((E61)="","0",IF((E61)&gt;=(2500),IF((E61)&lt;(2500),"1","2"),"1"))</f>
        <v>0</v>
      </c>
    </row>
    <row r="62" spans="1:8" ht="15" thickBot="1">
      <c r="A62" s="57">
        <f t="shared" si="1"/>
        <v>0</v>
      </c>
      <c r="B62" s="32" t="s">
        <v>66</v>
      </c>
      <c r="C62" s="15" t="s">
        <v>84</v>
      </c>
      <c r="D62" s="3"/>
      <c r="E62" s="12"/>
      <c r="F62" s="16" t="str">
        <f>IF((E62)="","keine Bewertung möglich",IF((E62)&lt;2500,"HP 6 eingehalten",IF((E62)&gt;=2500,"Gefährlichkeitskriterium HP 6 überschritten")))</f>
        <v>keine Bewertung möglich</v>
      </c>
      <c r="G62" s="16" t="s">
        <v>94</v>
      </c>
      <c r="H62" s="110" t="str">
        <f>IF((E62)="","0",IF((E62)&gt;=(2500),IF((E62)&lt;(2500),"1","2"),"1"))</f>
        <v>0</v>
      </c>
    </row>
    <row r="63" spans="1:8" ht="15" thickBot="1">
      <c r="A63" s="57">
        <f t="shared" si="1"/>
        <v>0</v>
      </c>
      <c r="B63" s="31" t="s">
        <v>20</v>
      </c>
      <c r="C63" s="15" t="s">
        <v>86</v>
      </c>
      <c r="D63" s="3"/>
      <c r="E63" s="12"/>
      <c r="F63" s="3" t="str">
        <f>IF((E63)="","keine Bewertung möglich",IF((E63)&lt;1000,"HP 5 und HP 11 eingehalten",IF((E63)&gt;=1000,"Gefährlichkeitskriterium HP 7 überschritten")))</f>
        <v>keine Bewertung möglich</v>
      </c>
      <c r="G63" s="16" t="s">
        <v>38</v>
      </c>
      <c r="H63" s="110" t="str">
        <f>IF((E63)="","0",IF((E63)&gt;=(1000),IF((E63)&lt;(1000),"1","2"),"1"))</f>
        <v>0</v>
      </c>
    </row>
    <row r="64" spans="1:8" ht="15" thickBot="1">
      <c r="A64" s="57">
        <f>IF((E64&gt;=999.5),E64,0)</f>
        <v>0</v>
      </c>
      <c r="B64" s="31" t="s">
        <v>9</v>
      </c>
      <c r="C64" s="15" t="s">
        <v>84</v>
      </c>
      <c r="D64" s="3"/>
      <c r="E64" s="12"/>
      <c r="F64" s="16" t="str">
        <f>IF((E64)="","keine Bewertung möglich",IF((E64)&lt;2500,IF((E64)&lt;1000,"Berücksichtigungsgrenzwert HP 14 eingehalten","wird zur Berechnung von HP 14 herangezogen"),"Gefährlichkeitskriterium HP 14 überschritten"))</f>
        <v>keine Bewertung möglich</v>
      </c>
      <c r="G64" s="16" t="s">
        <v>39</v>
      </c>
      <c r="H64" s="110" t="str">
        <f>IF((E64)="","0",IF((E64)&gt;=(2500),IF((E64)&lt;(2500),"1","2"),"1"))</f>
        <v>0</v>
      </c>
    </row>
    <row r="65" spans="1:10" ht="15" thickBot="1">
      <c r="A65" s="53"/>
      <c r="B65" s="54"/>
      <c r="C65" s="73"/>
      <c r="D65" s="73"/>
      <c r="E65" s="74"/>
      <c r="F65" s="73"/>
      <c r="G65" s="52"/>
      <c r="H65" s="110"/>
    </row>
    <row r="66" spans="1:10" ht="15" thickBot="1">
      <c r="A66" s="46" t="s">
        <v>48</v>
      </c>
      <c r="B66" s="46"/>
      <c r="C66" s="15" t="s">
        <v>68</v>
      </c>
      <c r="D66" s="6"/>
      <c r="E66" s="12"/>
      <c r="F66" s="3" t="str">
        <f>IF((E66)="","keine Bewertung möglich",IF((E66)&lt;500,"nicht gefährlicher Abfall",IF((E66)&gt;=500,"gefährlicher Abfall")))</f>
        <v>keine Bewertung möglich</v>
      </c>
      <c r="G66" s="52"/>
      <c r="H66" s="110" t="str">
        <f>IF((E66)="","0",IF((E66)&gt;=500,IF((E66)&lt;500,"1","2"),"1"))</f>
        <v>0</v>
      </c>
    </row>
    <row r="67" spans="1:10">
      <c r="A67" s="46"/>
      <c r="B67" s="106" t="s">
        <v>74</v>
      </c>
      <c r="C67" s="89"/>
      <c r="D67" s="89"/>
      <c r="E67" s="89"/>
      <c r="F67" s="89"/>
      <c r="G67" s="77"/>
      <c r="H67" s="110"/>
    </row>
    <row r="68" spans="1:10">
      <c r="A68" s="5"/>
      <c r="B68" s="75"/>
      <c r="C68" s="52"/>
      <c r="D68" s="46"/>
      <c r="E68" s="5"/>
      <c r="F68" s="5"/>
      <c r="G68" s="52"/>
      <c r="H68" s="110"/>
      <c r="J68" s="1"/>
    </row>
    <row r="69" spans="1:10" ht="15" customHeight="1">
      <c r="A69" s="54" t="s">
        <v>95</v>
      </c>
      <c r="B69" s="54"/>
      <c r="C69" s="50"/>
      <c r="D69" s="46"/>
      <c r="E69" s="5"/>
      <c r="F69" s="5"/>
      <c r="G69" s="52"/>
      <c r="H69" s="110"/>
      <c r="J69" s="1"/>
    </row>
    <row r="70" spans="1:10" ht="9" customHeight="1">
      <c r="A70" s="5"/>
      <c r="B70" s="5"/>
      <c r="C70" s="42"/>
      <c r="D70" s="52"/>
      <c r="E70" s="43"/>
      <c r="F70" s="44"/>
      <c r="G70" s="49"/>
      <c r="H70" s="110"/>
    </row>
    <row r="71" spans="1:10" ht="15" customHeight="1">
      <c r="A71" s="54" t="s">
        <v>96</v>
      </c>
      <c r="B71" s="75"/>
      <c r="C71" s="52"/>
      <c r="D71" s="46"/>
      <c r="E71" s="5"/>
      <c r="F71" s="5"/>
      <c r="G71" s="52"/>
      <c r="H71" s="110"/>
      <c r="J71" s="1"/>
    </row>
    <row r="72" spans="1:10" ht="9" customHeight="1">
      <c r="A72" s="5"/>
      <c r="B72" s="5"/>
      <c r="C72" s="42"/>
      <c r="D72" s="52"/>
      <c r="E72" s="43"/>
      <c r="F72" s="44"/>
      <c r="G72" s="49"/>
      <c r="H72" s="110"/>
    </row>
    <row r="73" spans="1:10" ht="15" thickBot="1">
      <c r="A73" s="5"/>
      <c r="B73" s="5"/>
      <c r="C73" s="63" t="s">
        <v>50</v>
      </c>
      <c r="D73" s="5"/>
      <c r="E73" s="5"/>
      <c r="F73" s="5"/>
      <c r="G73" s="5"/>
      <c r="H73" s="110"/>
    </row>
    <row r="74" spans="1:10" ht="17.399999999999999" thickBot="1">
      <c r="A74" s="55"/>
      <c r="B74" s="30" t="s">
        <v>101</v>
      </c>
      <c r="C74" s="21" t="s">
        <v>70</v>
      </c>
      <c r="D74" s="9"/>
      <c r="E74" s="12"/>
      <c r="F74" s="3" t="str">
        <f>IF((E74)="","keine Bewertung möglich",IF((E74)&lt;5,"kein POP-Abfall",IF((E74)&gt;=5,"gefährlicher Abfall nach EU-POP-Verordnung")))</f>
        <v>keine Bewertung möglich</v>
      </c>
      <c r="G74" s="5"/>
      <c r="H74" s="110" t="str">
        <f>IF((E74)="","0",IF((E74)&gt;=5,IF((E74)&lt;5,"1","2"),"1"))</f>
        <v>0</v>
      </c>
    </row>
    <row r="75" spans="1:10" ht="15" thickBot="1">
      <c r="A75" s="55"/>
      <c r="B75" s="30" t="s">
        <v>49</v>
      </c>
      <c r="C75" s="18" t="s">
        <v>53</v>
      </c>
      <c r="D75" s="3"/>
      <c r="E75" s="12"/>
      <c r="F75" s="3" t="str">
        <f>IF((E75)="","keine Bewertung möglich",IF((E75)&lt;50,"kein POP-Abfall",IF((E75)&gt;=50,"gefährlicher Abfall nach EU-POP-Verordnung")))</f>
        <v>keine Bewertung möglich</v>
      </c>
      <c r="G75" s="5"/>
      <c r="H75" s="110" t="str">
        <f t="shared" ref="H75:H88" si="2">IF((E75)="","0",IF((E75)&gt;=(50),IF((E75)&lt;(50),"1","2"),"1"))</f>
        <v>0</v>
      </c>
    </row>
    <row r="76" spans="1:10" ht="15" thickBot="1">
      <c r="A76" s="55"/>
      <c r="B76" s="30" t="s">
        <v>21</v>
      </c>
      <c r="C76" s="18" t="s">
        <v>53</v>
      </c>
      <c r="D76" s="3"/>
      <c r="E76" s="12"/>
      <c r="F76" s="3" t="str">
        <f>IF((E76)="","keine Bewertung möglich",IF((E76)&lt;50,"kein POP-Abfall",IF((E76)&gt;=50,"gefährlicher Abfall nach EU-POP-Verordnung")))</f>
        <v>keine Bewertung möglich</v>
      </c>
      <c r="G76" s="5"/>
      <c r="H76" s="110" t="str">
        <f t="shared" si="2"/>
        <v>0</v>
      </c>
    </row>
    <row r="77" spans="1:10" ht="14.4" customHeight="1" thickBot="1">
      <c r="A77" s="55"/>
      <c r="B77" s="30" t="s">
        <v>45</v>
      </c>
      <c r="C77" s="19" t="s">
        <v>53</v>
      </c>
      <c r="D77" s="10"/>
      <c r="E77" s="12"/>
      <c r="F77" s="3" t="str">
        <f t="shared" ref="F77:F88" si="3">IF((E77)="","keine Bewertung möglich",IF((E77)&lt;50,"kein POP-Abfall",IF((E77)&gt;=50,"gefährlicher Abfall nach EU-POP-Verordnung")))</f>
        <v>keine Bewertung möglich</v>
      </c>
      <c r="G77" s="5"/>
      <c r="H77" s="110" t="str">
        <f t="shared" si="2"/>
        <v>0</v>
      </c>
    </row>
    <row r="78" spans="1:10" ht="15" thickBot="1">
      <c r="A78" s="55"/>
      <c r="B78" s="30" t="s">
        <v>22</v>
      </c>
      <c r="C78" s="18" t="s">
        <v>53</v>
      </c>
      <c r="D78" s="3"/>
      <c r="E78" s="12"/>
      <c r="F78" s="3" t="str">
        <f t="shared" si="3"/>
        <v>keine Bewertung möglich</v>
      </c>
      <c r="G78" s="5"/>
      <c r="H78" s="110" t="str">
        <f t="shared" si="2"/>
        <v>0</v>
      </c>
    </row>
    <row r="79" spans="1:10" ht="15" thickBot="1">
      <c r="A79" s="55"/>
      <c r="B79" s="30" t="s">
        <v>23</v>
      </c>
      <c r="C79" s="18" t="s">
        <v>53</v>
      </c>
      <c r="D79" s="3"/>
      <c r="E79" s="12"/>
      <c r="F79" s="3" t="str">
        <f t="shared" si="3"/>
        <v>keine Bewertung möglich</v>
      </c>
      <c r="G79" s="5"/>
      <c r="H79" s="110" t="str">
        <f t="shared" si="2"/>
        <v>0</v>
      </c>
    </row>
    <row r="80" spans="1:10" ht="15" thickBot="1">
      <c r="A80" s="55"/>
      <c r="B80" s="30" t="s">
        <v>24</v>
      </c>
      <c r="C80" s="18" t="s">
        <v>53</v>
      </c>
      <c r="D80" s="3"/>
      <c r="E80" s="12"/>
      <c r="F80" s="3" t="str">
        <f t="shared" si="3"/>
        <v>keine Bewertung möglich</v>
      </c>
      <c r="G80" s="5"/>
      <c r="H80" s="110" t="str">
        <f t="shared" si="2"/>
        <v>0</v>
      </c>
    </row>
    <row r="81" spans="1:9" ht="15" thickBot="1">
      <c r="A81" s="55"/>
      <c r="B81" s="30" t="s">
        <v>25</v>
      </c>
      <c r="C81" s="18" t="s">
        <v>53</v>
      </c>
      <c r="D81" s="3"/>
      <c r="E81" s="12"/>
      <c r="F81" s="3" t="str">
        <f t="shared" si="3"/>
        <v>keine Bewertung möglich</v>
      </c>
      <c r="G81" s="5"/>
      <c r="H81" s="110" t="str">
        <f t="shared" si="2"/>
        <v>0</v>
      </c>
    </row>
    <row r="82" spans="1:9" ht="15" thickBot="1">
      <c r="A82" s="55"/>
      <c r="B82" s="30" t="s">
        <v>26</v>
      </c>
      <c r="C82" s="18" t="s">
        <v>53</v>
      </c>
      <c r="D82" s="3"/>
      <c r="E82" s="12"/>
      <c r="F82" s="3" t="str">
        <f t="shared" si="3"/>
        <v>keine Bewertung möglich</v>
      </c>
      <c r="G82" s="5"/>
      <c r="H82" s="110" t="str">
        <f t="shared" si="2"/>
        <v>0</v>
      </c>
    </row>
    <row r="83" spans="1:9" ht="15" thickBot="1">
      <c r="A83" s="55"/>
      <c r="B83" s="30" t="s">
        <v>27</v>
      </c>
      <c r="C83" s="18" t="s">
        <v>53</v>
      </c>
      <c r="D83" s="3"/>
      <c r="E83" s="12"/>
      <c r="F83" s="3" t="str">
        <f t="shared" si="3"/>
        <v>keine Bewertung möglich</v>
      </c>
      <c r="G83" s="5"/>
      <c r="H83" s="110" t="str">
        <f t="shared" si="2"/>
        <v>0</v>
      </c>
    </row>
    <row r="84" spans="1:9" ht="15" thickBot="1">
      <c r="A84" s="55"/>
      <c r="B84" s="30" t="s">
        <v>28</v>
      </c>
      <c r="C84" s="18" t="s">
        <v>53</v>
      </c>
      <c r="D84" s="3"/>
      <c r="E84" s="12"/>
      <c r="F84" s="3" t="str">
        <f t="shared" si="3"/>
        <v>keine Bewertung möglich</v>
      </c>
      <c r="G84" s="5"/>
      <c r="H84" s="110" t="str">
        <f t="shared" si="2"/>
        <v>0</v>
      </c>
    </row>
    <row r="85" spans="1:9" ht="16.95" customHeight="1" thickBot="1">
      <c r="A85" s="55"/>
      <c r="B85" s="99" t="s">
        <v>102</v>
      </c>
      <c r="C85" s="19" t="s">
        <v>53</v>
      </c>
      <c r="D85" s="11"/>
      <c r="E85" s="13"/>
      <c r="F85" s="81" t="str">
        <f t="shared" si="3"/>
        <v>keine Bewertung möglich</v>
      </c>
      <c r="G85" s="5"/>
      <c r="H85" s="110" t="str">
        <f t="shared" si="2"/>
        <v>0</v>
      </c>
    </row>
    <row r="86" spans="1:9" ht="15" thickBot="1">
      <c r="A86" s="55"/>
      <c r="B86" s="30" t="s">
        <v>29</v>
      </c>
      <c r="C86" s="18" t="s">
        <v>53</v>
      </c>
      <c r="D86" s="3"/>
      <c r="E86" s="12"/>
      <c r="F86" s="3" t="str">
        <f t="shared" si="3"/>
        <v>keine Bewertung möglich</v>
      </c>
      <c r="G86" s="5"/>
      <c r="H86" s="110" t="str">
        <f t="shared" si="2"/>
        <v>0</v>
      </c>
    </row>
    <row r="87" spans="1:9" ht="15" thickBot="1">
      <c r="A87" s="55"/>
      <c r="B87" s="30" t="s">
        <v>30</v>
      </c>
      <c r="C87" s="18" t="s">
        <v>53</v>
      </c>
      <c r="D87" s="3"/>
      <c r="E87" s="12"/>
      <c r="F87" s="3" t="str">
        <f t="shared" si="3"/>
        <v>keine Bewertung möglich</v>
      </c>
      <c r="G87" s="5"/>
      <c r="H87" s="110" t="str">
        <f t="shared" si="2"/>
        <v>0</v>
      </c>
    </row>
    <row r="88" spans="1:9" ht="15" thickBot="1">
      <c r="A88" s="55"/>
      <c r="B88" s="30" t="s">
        <v>31</v>
      </c>
      <c r="C88" s="18" t="s">
        <v>53</v>
      </c>
      <c r="D88" s="3"/>
      <c r="E88" s="12"/>
      <c r="F88" s="3" t="str">
        <f t="shared" si="3"/>
        <v>keine Bewertung möglich</v>
      </c>
      <c r="G88" s="5"/>
      <c r="H88" s="110" t="str">
        <f t="shared" si="2"/>
        <v>0</v>
      </c>
    </row>
    <row r="89" spans="1:9" ht="9" customHeight="1">
      <c r="A89" s="5"/>
      <c r="B89" s="5"/>
      <c r="C89" s="42"/>
      <c r="D89" s="52"/>
      <c r="E89" s="43"/>
      <c r="F89" s="44"/>
      <c r="G89" s="49"/>
      <c r="H89" s="110"/>
    </row>
    <row r="90" spans="1:9" ht="17.399999999999999" customHeight="1">
      <c r="A90" s="5"/>
      <c r="B90" s="102" t="s">
        <v>127</v>
      </c>
      <c r="C90" s="96"/>
      <c r="D90" s="96"/>
      <c r="E90" s="96"/>
      <c r="F90" s="96"/>
      <c r="G90" s="96"/>
      <c r="H90" s="110"/>
    </row>
    <row r="91" spans="1:9">
      <c r="A91" s="5"/>
      <c r="B91" s="101" t="s">
        <v>120</v>
      </c>
      <c r="C91" s="96"/>
      <c r="D91" s="96"/>
      <c r="E91" s="96"/>
      <c r="F91" s="96"/>
      <c r="G91" s="96"/>
      <c r="H91" s="110"/>
    </row>
    <row r="92" spans="1:9" ht="17.399999999999999" customHeight="1">
      <c r="A92" s="5"/>
      <c r="B92" s="103" t="s">
        <v>121</v>
      </c>
      <c r="C92" s="96"/>
      <c r="D92" s="96"/>
      <c r="E92" s="96"/>
      <c r="F92" s="96"/>
      <c r="G92" s="96"/>
      <c r="H92" s="110"/>
    </row>
    <row r="93" spans="1:9">
      <c r="A93" s="5"/>
      <c r="B93" s="98"/>
      <c r="C93" s="76"/>
      <c r="D93" s="5"/>
      <c r="E93" s="76"/>
      <c r="F93" s="76"/>
      <c r="G93" s="5"/>
      <c r="H93" s="110"/>
    </row>
    <row r="94" spans="1:9">
      <c r="A94" s="54" t="s">
        <v>97</v>
      </c>
      <c r="B94" s="59"/>
      <c r="C94" s="60"/>
      <c r="D94" s="58"/>
      <c r="E94" s="60"/>
      <c r="F94" s="60"/>
      <c r="G94" s="58"/>
      <c r="H94" s="114"/>
      <c r="I94" s="23"/>
    </row>
    <row r="95" spans="1:9">
      <c r="A95" s="58"/>
      <c r="B95" s="61" t="s">
        <v>98</v>
      </c>
      <c r="C95" s="60"/>
      <c r="D95" s="58"/>
      <c r="E95" s="60"/>
      <c r="F95" s="60"/>
      <c r="G95" s="58"/>
      <c r="H95" s="114"/>
      <c r="I95" s="23"/>
    </row>
    <row r="96" spans="1:9">
      <c r="A96" s="58"/>
      <c r="B96" s="61" t="s">
        <v>99</v>
      </c>
      <c r="C96" s="60"/>
      <c r="D96" s="58"/>
      <c r="E96" s="60"/>
      <c r="F96" s="60"/>
      <c r="G96" s="58"/>
      <c r="H96" s="114"/>
      <c r="I96" s="23"/>
    </row>
    <row r="97" spans="1:9" ht="9" customHeight="1">
      <c r="A97" s="5"/>
      <c r="B97" s="5"/>
      <c r="C97" s="42"/>
      <c r="D97" s="52"/>
      <c r="E97" s="43"/>
      <c r="F97" s="44"/>
      <c r="G97" s="49"/>
      <c r="H97" s="110"/>
    </row>
    <row r="98" spans="1:9" ht="15" thickBot="1">
      <c r="A98" s="58"/>
      <c r="B98" s="62"/>
      <c r="C98" s="63" t="s">
        <v>50</v>
      </c>
      <c r="D98" s="64"/>
      <c r="E98" s="60"/>
      <c r="F98" s="60"/>
      <c r="G98" s="58"/>
      <c r="H98" s="114"/>
      <c r="I98" s="23"/>
    </row>
    <row r="99" spans="1:9" ht="16.8" thickBot="1">
      <c r="A99" s="58"/>
      <c r="B99" s="35" t="s">
        <v>108</v>
      </c>
      <c r="C99" s="18" t="s">
        <v>84</v>
      </c>
      <c r="D99" s="9"/>
      <c r="E99" s="24"/>
      <c r="F99" s="16" t="str">
        <f>IF((E99)="","keine Bewertung möglich",IF((E99)&lt;2500,IF((E99)&lt;1000,"Berücksichtigungsgrenzwert HP 14 eingehalten","wird zur Berechnung von HP 14 herangezogen"),"Gefährlichkeitskriterium HP 14 überschritten"))</f>
        <v>keine Bewertung möglich</v>
      </c>
      <c r="G99" s="58"/>
      <c r="H99" s="110" t="str">
        <f>IF((E99)="","0",IF((E99)&gt;=(2500),IF((E99)&lt;(2500),"1","2"),"1"))</f>
        <v>0</v>
      </c>
      <c r="I99" s="23"/>
    </row>
    <row r="100" spans="1:9" ht="15" thickBot="1">
      <c r="A100" s="58"/>
      <c r="B100" s="27" t="s">
        <v>67</v>
      </c>
      <c r="C100" s="18" t="s">
        <v>84</v>
      </c>
      <c r="D100" s="3"/>
      <c r="E100" s="24"/>
      <c r="F100" s="16" t="str">
        <f>IF((E100)="","keine Bewertung möglich",IF((E100)&lt;2500,IF((E100)&lt;1000,"Berücksichtigungsgrenzwert HP 14 eingehalten","wird zur Berechnung von HP 14 herangezogen"),"Gefährlichkeitskriterium HP 14 überschritten"))</f>
        <v>keine Bewertung möglich</v>
      </c>
      <c r="G100" s="58"/>
      <c r="H100" s="110" t="str">
        <f t="shared" ref="H100:H104" si="4">IF((E100)="","0",IF((E100)&gt;=(2500),IF((E100)&lt;(2500),"1","2"),"1"))</f>
        <v>0</v>
      </c>
      <c r="I100" s="23"/>
    </row>
    <row r="101" spans="1:9" ht="15" thickBot="1">
      <c r="A101" s="58"/>
      <c r="B101" s="27" t="s">
        <v>75</v>
      </c>
      <c r="C101" s="18" t="s">
        <v>84</v>
      </c>
      <c r="D101" s="3"/>
      <c r="E101" s="24"/>
      <c r="F101" s="16" t="str">
        <f>IF((E101)="","keine Bewertung möglich",IF((E101)&lt;2500,IF((E101)&lt;1000,"HP 6 und Berücksichtigungsgrenzwert HP 14 eingehalten","wird zur Berechnung von HP 14 herangezogen"),"Gefährlichkeitskriterium HP 6 und HP 14 überschritten"))</f>
        <v>keine Bewertung möglich</v>
      </c>
      <c r="G101" s="58"/>
      <c r="H101" s="110" t="str">
        <f t="shared" si="4"/>
        <v>0</v>
      </c>
      <c r="I101" s="23"/>
    </row>
    <row r="102" spans="1:9" ht="15" thickBot="1">
      <c r="A102" s="58"/>
      <c r="B102" s="27" t="s">
        <v>76</v>
      </c>
      <c r="C102" s="18" t="s">
        <v>85</v>
      </c>
      <c r="D102" s="10"/>
      <c r="E102" s="24"/>
      <c r="F102" s="16" t="str">
        <f>IF((E102)="","keine Bewertung möglich",IF((E102)&lt;30000,"HP 10 eingehalten",IF((E102)&gt;=30000,"Gefährlichkeitskriterium HP 10 überschritten")))</f>
        <v>keine Bewertung möglich</v>
      </c>
      <c r="G102" s="58"/>
      <c r="H102" s="110" t="str">
        <f>IF((E102)="","0",IF((E102)&gt;=(30000),IF((E102)&lt;(30000),"1","2"),"1"))</f>
        <v>0</v>
      </c>
      <c r="I102" s="23"/>
    </row>
    <row r="103" spans="1:9" ht="15" thickBot="1">
      <c r="A103" s="58"/>
      <c r="B103" s="27" t="s">
        <v>77</v>
      </c>
      <c r="C103" s="18" t="s">
        <v>84</v>
      </c>
      <c r="D103" s="3"/>
      <c r="E103" s="24"/>
      <c r="F103" s="16" t="str">
        <f>IF((E103)="","keine Bewertung möglich",IF((E103)&lt;2500,IF((E103)&lt;1000,"Berücksichtigungsgrenzwert HP 14 eingehalten","wird zur Berechnung von HP 14 herangezogen"),"Gefährlichkeitskriterium HP 14 überschritten"))</f>
        <v>keine Bewertung möglich</v>
      </c>
      <c r="G103" s="58"/>
      <c r="H103" s="110" t="str">
        <f t="shared" si="4"/>
        <v>0</v>
      </c>
      <c r="I103" s="23"/>
    </row>
    <row r="104" spans="1:9" ht="15" thickBot="1">
      <c r="A104" s="58"/>
      <c r="B104" s="27" t="s">
        <v>78</v>
      </c>
      <c r="C104" s="18" t="s">
        <v>84</v>
      </c>
      <c r="D104" s="9"/>
      <c r="E104" s="24"/>
      <c r="F104" s="16" t="str">
        <f>IF((E104)="","keine Bewertung möglich",IF((E104)&lt;2500,IF((E104)&lt;1000,"Berücksichtigungsgrenzwert HP 14 eingehalten","wird zur Berechnung von HP 14 herangezogen"),"Gefährlichkeitskriterium HP 14 überschritten"))</f>
        <v>keine Bewertung möglich</v>
      </c>
      <c r="G104" s="58"/>
      <c r="H104" s="110" t="str">
        <f t="shared" si="4"/>
        <v>0</v>
      </c>
      <c r="I104" s="23"/>
    </row>
    <row r="105" spans="1:9" ht="15" thickBot="1">
      <c r="A105" s="58"/>
      <c r="B105" s="27" t="s">
        <v>79</v>
      </c>
      <c r="C105" s="18" t="s">
        <v>83</v>
      </c>
      <c r="D105" s="3"/>
      <c r="E105" s="24"/>
      <c r="F105" s="16" t="str">
        <f>IF((E105)="","keine Bewertung möglich",IF((E105)&lt;200000,"HP 4 und HP 5 eingehalten",IF((E105)&gt;=200000,"Gefährlichkeitskriterium HP 4 und HP 5 überschritten")))</f>
        <v>keine Bewertung möglich</v>
      </c>
      <c r="G105" s="58"/>
      <c r="H105" s="110" t="str">
        <f>IF((E105)="","0",IF((E105)&gt;=(200000),IF((E105)&lt;(200000),"1","2"),"1"))</f>
        <v>0</v>
      </c>
      <c r="I105" s="23"/>
    </row>
    <row r="106" spans="1:9" ht="15" thickBot="1">
      <c r="A106" s="58"/>
      <c r="B106" s="27" t="s">
        <v>80</v>
      </c>
      <c r="C106" s="18" t="s">
        <v>82</v>
      </c>
      <c r="D106" s="3"/>
      <c r="E106" s="24"/>
      <c r="F106" s="16" t="str">
        <f>IF((E106)="","keine Bewertung möglich",IF((E106)&lt;100000,"HP 13 eingehalten",IF((E106)&gt;=100000,"Gefährlichkeitskriterium HP 13 überschritten")))</f>
        <v>keine Bewertung möglich</v>
      </c>
      <c r="G106" s="58"/>
      <c r="H106" s="110" t="str">
        <f>IF((E106)="","0",IF((E106)&gt;=(100000),IF((E106)&lt;(100000),"1","2"),"1"))</f>
        <v>0</v>
      </c>
      <c r="I106" s="23"/>
    </row>
    <row r="107" spans="1:9" ht="15" thickBot="1">
      <c r="A107" s="58"/>
      <c r="B107" s="27" t="s">
        <v>81</v>
      </c>
      <c r="C107" s="18" t="s">
        <v>87</v>
      </c>
      <c r="D107" s="10"/>
      <c r="E107" s="24"/>
      <c r="F107" s="16" t="str">
        <f>IF((E107)="","keine Bewertung möglich",IF((E107)&lt;3000,"HP 10 eingehalten",IF((E107)&gt;=3000,"Gefährlichkeitskriterium HP 10 überschritten")))</f>
        <v>keine Bewertung möglich</v>
      </c>
      <c r="G107" s="58"/>
      <c r="H107" s="110" t="str">
        <f>IF((E107)="","0",IF((E107)&gt;=(3000),IF((E107)&lt;(3000),"1","2"),"1"))</f>
        <v>0</v>
      </c>
      <c r="I107" s="23"/>
    </row>
    <row r="108" spans="1:9" ht="15" thickBot="1">
      <c r="A108" s="58"/>
      <c r="B108" s="27" t="s">
        <v>88</v>
      </c>
      <c r="C108" s="18" t="s">
        <v>83</v>
      </c>
      <c r="D108" s="3"/>
      <c r="E108" s="24"/>
      <c r="F108" s="16" t="str">
        <f>IF((E108)="","keine Bewertung möglich",IF((E108)&lt;200000,"HP 4 und HP 5 eingehalten",IF((E108)&gt;=200000,"Gefährlichkeitskriterium HP 4 und HP 5 überschritten")))</f>
        <v>keine Bewertung möglich</v>
      </c>
      <c r="G108" s="58"/>
      <c r="H108" s="110" t="str">
        <f>IF((E108)="","0",IF((E108)&gt;=(200000),IF((E108)&lt;(200000),"1","2"),"1"))</f>
        <v>0</v>
      </c>
      <c r="I108" s="23"/>
    </row>
    <row r="109" spans="1:9" ht="15" thickBot="1">
      <c r="A109" s="58"/>
      <c r="B109" s="27" t="s">
        <v>89</v>
      </c>
      <c r="C109" s="18" t="s">
        <v>87</v>
      </c>
      <c r="D109" s="9"/>
      <c r="E109" s="24"/>
      <c r="F109" s="16" t="str">
        <f>IF((E109)="","keine Bewertung möglich",IF((E109)&lt;3000,"HP 10 eingehalten",IF((E109)&gt;=3000,"Gefährlichkeitskriterium HP 10 überschritten")))</f>
        <v>keine Bewertung möglich</v>
      </c>
      <c r="G109" s="58"/>
      <c r="H109" s="110" t="str">
        <f>IF((E109)="","0",IF((E109)&gt;=(3000),IF((E109)&lt;(3000),"1","2"),"1"))</f>
        <v>0</v>
      </c>
      <c r="I109" s="23"/>
    </row>
    <row r="110" spans="1:9" ht="15" thickBot="1">
      <c r="A110" s="58"/>
      <c r="B110" s="27" t="s">
        <v>92</v>
      </c>
      <c r="C110" s="18" t="s">
        <v>84</v>
      </c>
      <c r="D110" s="3"/>
      <c r="E110" s="24"/>
      <c r="F110" s="16" t="str">
        <f>IF((E110)="","keine Bewertung möglich",IF((E110)&lt;2500,IF((E110)&lt;1000,"Berücksichtigungsgrenzwert HP 14 eingehalten","wird zur Berechnung von HP 14 herangezogen"),"Gefährlichkeitskriterium HP 14 überschritten"))</f>
        <v>keine Bewertung möglich</v>
      </c>
      <c r="G110" s="58"/>
      <c r="H110" s="110" t="str">
        <f t="shared" ref="H110:H111" si="5">IF((E110)="","0",IF((E110)&gt;=(2500),IF((E110)&lt;(2500),"1","2"),"1"))</f>
        <v>0</v>
      </c>
      <c r="I110" s="23"/>
    </row>
    <row r="111" spans="1:9" ht="15" thickBot="1">
      <c r="A111" s="58"/>
      <c r="B111" s="27" t="s">
        <v>90</v>
      </c>
      <c r="C111" s="18" t="s">
        <v>84</v>
      </c>
      <c r="D111" s="3"/>
      <c r="E111" s="24"/>
      <c r="F111" s="16" t="str">
        <f>IF((E111)="","keine Bewertung möglich",IF((E111)&lt;2500,IF((E111)&lt;1000,"Berücksichtigungsgrenzwert HP 14 eingehalten","wird zur Berechnung von HP 14 herangezogen"),"Gefährlichkeitskriterium HP 14 überschritten"))</f>
        <v>keine Bewertung möglich</v>
      </c>
      <c r="G111" s="58"/>
      <c r="H111" s="110" t="str">
        <f t="shared" si="5"/>
        <v>0</v>
      </c>
      <c r="I111" s="23"/>
    </row>
    <row r="112" spans="1:9">
      <c r="A112" s="58"/>
      <c r="B112" s="62"/>
      <c r="C112" s="60"/>
      <c r="D112" s="58"/>
      <c r="E112" s="60"/>
      <c r="F112" s="60"/>
      <c r="G112" s="58"/>
      <c r="H112" s="114"/>
      <c r="I112" s="23"/>
    </row>
    <row r="113" spans="1:9">
      <c r="A113" s="46" t="s">
        <v>100</v>
      </c>
      <c r="B113" s="62"/>
      <c r="C113" s="60"/>
      <c r="D113" s="58"/>
      <c r="E113" s="60"/>
      <c r="F113" s="60"/>
      <c r="G113" s="58"/>
      <c r="H113" s="114"/>
      <c r="I113" s="23"/>
    </row>
    <row r="114" spans="1:9" ht="9" customHeight="1" thickBot="1">
      <c r="A114" s="5"/>
      <c r="B114" s="5"/>
      <c r="C114" s="42"/>
      <c r="D114" s="52"/>
      <c r="E114" s="43"/>
      <c r="F114" s="44"/>
      <c r="G114" s="49"/>
      <c r="H114" s="110"/>
    </row>
    <row r="115" spans="1:9" ht="15" thickBot="1">
      <c r="A115" s="57">
        <f>(A21 +A23+A53+A57+A59+A60+A61+A64+A99+A100+A101+A103+A104+A110+A111)/10000</f>
        <v>0</v>
      </c>
      <c r="B115" s="8" t="s">
        <v>35</v>
      </c>
      <c r="C115" s="25">
        <v>0.25</v>
      </c>
      <c r="D115" s="7" t="s">
        <v>32</v>
      </c>
      <c r="E115" s="71">
        <f>A115</f>
        <v>0</v>
      </c>
      <c r="F115" s="3" t="str">
        <f>IF((A115)=0,"keine Bewertung möglich",IF((E115)&lt;0.25,IF((A115)=0,"keine Bewertung möglich","Gefährlichkeitskriterium HP 14 eingehalten"),"Gefährlichkeitskriterium HP 14 überschritten"))</f>
        <v>keine Bewertung möglich</v>
      </c>
      <c r="G115" s="65"/>
      <c r="H115" s="110" t="str">
        <f>IF((E115)="0,00","0",IF((E115)&gt;=0.25,IF((E115)&lt;0.25,"1","2"),"0"))</f>
        <v>0</v>
      </c>
    </row>
    <row r="116" spans="1:9">
      <c r="A116" s="67"/>
      <c r="B116" s="62"/>
      <c r="C116" s="60"/>
      <c r="D116" s="58"/>
      <c r="E116" s="60"/>
      <c r="F116" s="60"/>
      <c r="G116" s="58"/>
      <c r="H116" s="114"/>
      <c r="I116" s="23"/>
    </row>
    <row r="117" spans="1:9" ht="15.6">
      <c r="A117" s="68" t="s">
        <v>124</v>
      </c>
      <c r="B117" s="22"/>
      <c r="C117" s="22"/>
      <c r="D117" s="22"/>
      <c r="E117" s="22"/>
      <c r="F117" s="22"/>
      <c r="G117" s="58"/>
      <c r="H117" s="115"/>
      <c r="I117" s="23"/>
    </row>
    <row r="118" spans="1:9">
      <c r="A118" s="67" t="s">
        <v>125</v>
      </c>
      <c r="B118" s="22"/>
      <c r="C118" s="22"/>
      <c r="D118" s="22"/>
      <c r="E118" s="22"/>
      <c r="F118" s="22"/>
      <c r="G118" s="58"/>
      <c r="H118" s="115"/>
      <c r="I118" s="23"/>
    </row>
    <row r="119" spans="1:9">
      <c r="A119" s="58"/>
      <c r="B119" s="69" t="s">
        <v>46</v>
      </c>
      <c r="C119" s="22"/>
      <c r="D119" s="22"/>
      <c r="E119" s="22"/>
      <c r="F119" s="22"/>
      <c r="G119" s="58"/>
      <c r="H119" s="115"/>
      <c r="I119" s="23"/>
    </row>
    <row r="120" spans="1:9">
      <c r="A120" s="58"/>
      <c r="B120" s="70" t="str">
        <f>IF(H120&lt;&gt;66,"","Keine Bewertung möglich, bitte geben Sie in die farblich markierten Felder Ihre Messwerte ein!")</f>
        <v>Keine Bewertung möglich, bitte geben Sie in die farblich markierten Felder Ihre Messwerte ein!</v>
      </c>
      <c r="C120" s="22"/>
      <c r="D120" s="22"/>
      <c r="E120" s="22"/>
      <c r="F120" s="22"/>
      <c r="G120" s="58"/>
      <c r="H120" s="67">
        <f>COUNTIF(H17:H115,0)</f>
        <v>66</v>
      </c>
      <c r="I120" s="23"/>
    </row>
    <row r="121" spans="1:9">
      <c r="A121" s="104"/>
      <c r="B121" s="4" t="str">
        <f>IF(H121=0,IF(H120&gt;=66,"","nicht gefährlicher Abfall."),"gefährlicher Abfall (mit *).")</f>
        <v/>
      </c>
      <c r="C121" s="69"/>
      <c r="D121" s="22"/>
      <c r="E121" s="22"/>
      <c r="F121" s="22"/>
      <c r="G121" s="58"/>
      <c r="H121" s="115">
        <f>COUNTIF(H17:H115,2)</f>
        <v>0</v>
      </c>
      <c r="I121" s="23"/>
    </row>
    <row r="122" spans="1:9">
      <c r="A122" s="90"/>
      <c r="B122" s="4"/>
      <c r="C122" s="22"/>
      <c r="D122" s="22"/>
      <c r="E122" s="22"/>
      <c r="F122" s="22"/>
      <c r="G122" s="58"/>
      <c r="H122" s="115"/>
      <c r="I122" s="23"/>
    </row>
    <row r="123" spans="1:9">
      <c r="A123" s="58"/>
      <c r="B123" s="46"/>
      <c r="C123" s="58"/>
      <c r="D123" s="58"/>
      <c r="E123" s="58"/>
      <c r="F123" s="58"/>
      <c r="G123" s="58"/>
      <c r="H123" s="115"/>
      <c r="I123" s="23"/>
    </row>
    <row r="124" spans="1:9">
      <c r="A124" s="90"/>
      <c r="B124" s="46"/>
      <c r="C124" s="58"/>
      <c r="D124" s="58"/>
      <c r="E124" s="58"/>
      <c r="F124" s="58"/>
      <c r="G124" s="58"/>
      <c r="H124" s="115"/>
      <c r="I124" s="23"/>
    </row>
    <row r="125" spans="1:9">
      <c r="A125" s="90"/>
      <c r="B125" s="46"/>
      <c r="C125" s="58"/>
      <c r="D125" s="58"/>
      <c r="E125" s="58"/>
      <c r="F125" s="104"/>
      <c r="G125" s="93" t="s">
        <v>116</v>
      </c>
      <c r="H125" s="115"/>
      <c r="I125" s="23"/>
    </row>
    <row r="126" spans="1:9">
      <c r="A126" s="90"/>
      <c r="B126" s="91" t="s">
        <v>115</v>
      </c>
      <c r="C126" s="58"/>
      <c r="D126" s="58"/>
      <c r="E126" s="104"/>
      <c r="F126" s="58"/>
      <c r="G126" s="58"/>
      <c r="H126" s="115"/>
      <c r="I126" s="23"/>
    </row>
    <row r="127" spans="1:9">
      <c r="A127" s="90"/>
      <c r="B127" s="46"/>
      <c r="C127" s="58"/>
      <c r="D127" s="58"/>
      <c r="E127" s="58"/>
      <c r="F127" s="58"/>
      <c r="G127" s="58"/>
      <c r="H127" s="115"/>
      <c r="I127" s="23"/>
    </row>
    <row r="128" spans="1:9">
      <c r="A128" s="105"/>
      <c r="B128" s="105"/>
      <c r="C128" s="105"/>
      <c r="D128" s="105"/>
      <c r="E128" s="105"/>
      <c r="F128" s="105"/>
      <c r="G128" s="105"/>
      <c r="H128" s="116"/>
    </row>
    <row r="129" spans="1:8" hidden="1">
      <c r="A129" s="2"/>
      <c r="B129" s="2"/>
      <c r="C129" s="2"/>
      <c r="D129" s="2"/>
      <c r="E129" s="2"/>
      <c r="F129" s="2"/>
      <c r="G129" s="2"/>
      <c r="H129" s="117"/>
    </row>
    <row r="130" spans="1:8" hidden="1">
      <c r="A130" s="2"/>
      <c r="B130" s="2"/>
      <c r="C130" s="2"/>
      <c r="D130" s="2"/>
      <c r="E130" s="2"/>
      <c r="F130" s="2"/>
      <c r="G130" s="2"/>
      <c r="H130" s="117"/>
    </row>
    <row r="131" spans="1:8" hidden="1">
      <c r="A131" s="2"/>
      <c r="B131" s="2"/>
      <c r="C131" s="2"/>
      <c r="D131" s="2"/>
      <c r="E131" s="2"/>
      <c r="F131" s="2"/>
      <c r="G131" s="2"/>
      <c r="H131" s="117"/>
    </row>
    <row r="132" spans="1:8" hidden="1">
      <c r="A132" s="2"/>
      <c r="B132" s="2"/>
      <c r="C132" s="2"/>
      <c r="D132" s="2"/>
      <c r="E132" s="2"/>
      <c r="F132" s="2"/>
      <c r="G132" s="2"/>
      <c r="H132" s="117"/>
    </row>
    <row r="133" spans="1:8" hidden="1">
      <c r="A133" s="2"/>
      <c r="B133" s="2"/>
      <c r="C133" s="2"/>
      <c r="D133" s="2"/>
      <c r="E133" s="2"/>
      <c r="F133" s="2"/>
      <c r="G133" s="2"/>
      <c r="H133" s="117"/>
    </row>
    <row r="134" spans="1:8" hidden="1">
      <c r="A134" s="2"/>
      <c r="B134" s="2"/>
      <c r="C134" s="2"/>
      <c r="D134" s="2"/>
      <c r="E134" s="2"/>
      <c r="F134" s="2"/>
      <c r="G134" s="2"/>
      <c r="H134" s="117"/>
    </row>
    <row r="135" spans="1:8" hidden="1">
      <c r="A135" s="2"/>
      <c r="B135" s="2"/>
      <c r="C135" s="2"/>
      <c r="D135" s="2"/>
      <c r="E135" s="2"/>
      <c r="F135" s="2"/>
      <c r="G135" s="2"/>
      <c r="H135" s="117"/>
    </row>
    <row r="136" spans="1:8" hidden="1">
      <c r="A136" s="2"/>
      <c r="B136" s="2"/>
      <c r="C136" s="2"/>
      <c r="D136" s="2"/>
      <c r="E136" s="2"/>
      <c r="F136" s="2"/>
      <c r="G136" s="2"/>
      <c r="H136" s="117"/>
    </row>
    <row r="137" spans="1:8" hidden="1">
      <c r="A137" s="2"/>
      <c r="B137" s="2"/>
      <c r="C137" s="2"/>
      <c r="D137" s="2"/>
      <c r="E137" s="2"/>
      <c r="F137" s="2"/>
      <c r="G137" s="2"/>
      <c r="H137" s="117"/>
    </row>
    <row r="138" spans="1:8" hidden="1">
      <c r="A138" s="2"/>
      <c r="B138" s="2"/>
      <c r="C138" s="2"/>
      <c r="D138" s="2"/>
      <c r="E138" s="2"/>
      <c r="F138" s="2"/>
      <c r="G138" s="2"/>
      <c r="H138" s="117"/>
    </row>
    <row r="139" spans="1:8" hidden="1">
      <c r="A139" s="2"/>
      <c r="B139" s="2"/>
      <c r="C139" s="2"/>
      <c r="D139" s="2"/>
      <c r="E139" s="2"/>
      <c r="F139" s="2"/>
      <c r="G139" s="2"/>
      <c r="H139" s="117"/>
    </row>
    <row r="140" spans="1:8" hidden="1">
      <c r="A140" s="2"/>
      <c r="B140" s="2"/>
      <c r="C140" s="2"/>
      <c r="D140" s="2"/>
      <c r="E140" s="2"/>
      <c r="F140" s="2"/>
      <c r="G140" s="2"/>
      <c r="H140" s="117"/>
    </row>
    <row r="141" spans="1:8" hidden="1">
      <c r="A141" s="2"/>
      <c r="B141" s="2"/>
      <c r="C141" s="2"/>
      <c r="D141" s="2"/>
      <c r="E141" s="2"/>
      <c r="F141" s="2"/>
      <c r="G141" s="2"/>
      <c r="H141" s="117"/>
    </row>
    <row r="142" spans="1:8" hidden="1">
      <c r="A142" s="2"/>
      <c r="B142" s="2"/>
      <c r="C142" s="2"/>
      <c r="D142" s="2"/>
      <c r="E142" s="2"/>
      <c r="F142" s="2"/>
      <c r="G142" s="2"/>
      <c r="H142" s="117"/>
    </row>
    <row r="143" spans="1:8" hidden="1">
      <c r="A143" s="2"/>
      <c r="B143" s="2"/>
      <c r="C143" s="2"/>
      <c r="D143" s="2"/>
      <c r="E143" s="2"/>
      <c r="F143" s="2"/>
      <c r="G143" s="2"/>
      <c r="H143" s="117"/>
    </row>
    <row r="144" spans="1:8" hidden="1">
      <c r="A144" s="2"/>
      <c r="B144" s="2"/>
      <c r="C144" s="2"/>
      <c r="D144" s="2"/>
      <c r="E144" s="2"/>
      <c r="F144" s="2"/>
      <c r="G144" s="2"/>
      <c r="H144" s="117"/>
    </row>
    <row r="145" spans="1:8" hidden="1">
      <c r="A145" s="2"/>
      <c r="B145" s="2"/>
      <c r="C145" s="2"/>
      <c r="D145" s="2"/>
      <c r="E145" s="2"/>
      <c r="F145" s="2"/>
      <c r="G145" s="2"/>
      <c r="H145" s="117"/>
    </row>
    <row r="146" spans="1:8" hidden="1">
      <c r="A146" s="2"/>
      <c r="B146" s="2"/>
      <c r="C146" s="2"/>
      <c r="D146" s="2"/>
      <c r="E146" s="2"/>
      <c r="F146" s="2"/>
      <c r="G146" s="2"/>
      <c r="H146" s="117"/>
    </row>
    <row r="147" spans="1:8" hidden="1">
      <c r="A147" s="2"/>
      <c r="B147" s="2"/>
      <c r="C147" s="2"/>
      <c r="D147" s="2"/>
      <c r="E147" s="2"/>
      <c r="F147" s="2"/>
      <c r="G147" s="2"/>
      <c r="H147" s="117"/>
    </row>
    <row r="148" spans="1:8" hidden="1">
      <c r="A148" s="2"/>
      <c r="B148" s="2"/>
      <c r="C148" s="2"/>
      <c r="D148" s="2"/>
      <c r="E148" s="2"/>
      <c r="F148" s="2"/>
      <c r="G148" s="2"/>
      <c r="H148" s="117"/>
    </row>
    <row r="149" spans="1:8" hidden="1">
      <c r="A149" s="2"/>
      <c r="B149" s="2"/>
      <c r="C149" s="2"/>
      <c r="D149" s="2"/>
      <c r="E149" s="2"/>
      <c r="F149" s="2"/>
      <c r="G149" s="2"/>
      <c r="H149" s="117"/>
    </row>
    <row r="150" spans="1:8" hidden="1">
      <c r="A150" s="2"/>
      <c r="B150" s="2"/>
      <c r="C150" s="2"/>
      <c r="D150" s="2"/>
      <c r="E150" s="2"/>
      <c r="F150" s="2"/>
      <c r="G150" s="2"/>
      <c r="H150" s="117"/>
    </row>
    <row r="151" spans="1:8" hidden="1">
      <c r="A151" s="2"/>
      <c r="B151" s="2"/>
      <c r="C151" s="2"/>
      <c r="D151" s="2"/>
      <c r="E151" s="2"/>
      <c r="F151" s="2"/>
      <c r="G151" s="2"/>
      <c r="H151" s="117"/>
    </row>
    <row r="152" spans="1:8" hidden="1">
      <c r="A152" s="2"/>
      <c r="B152" s="2"/>
      <c r="C152" s="2"/>
      <c r="D152" s="2"/>
      <c r="E152" s="2"/>
      <c r="F152" s="2"/>
      <c r="G152" s="2"/>
      <c r="H152" s="117"/>
    </row>
    <row r="153" spans="1:8" hidden="1">
      <c r="A153" s="2"/>
      <c r="B153" s="2"/>
      <c r="C153" s="2"/>
      <c r="D153" s="2"/>
      <c r="E153" s="2"/>
      <c r="F153" s="2"/>
      <c r="G153" s="2"/>
      <c r="H153" s="117"/>
    </row>
    <row r="154" spans="1:8" hidden="1">
      <c r="A154" s="2"/>
      <c r="B154" s="2"/>
      <c r="C154" s="2"/>
      <c r="D154" s="2"/>
      <c r="E154" s="2"/>
      <c r="F154" s="2"/>
      <c r="G154" s="2"/>
      <c r="H154" s="117"/>
    </row>
    <row r="155" spans="1:8" hidden="1">
      <c r="A155" s="2"/>
      <c r="B155" s="2"/>
      <c r="C155" s="2"/>
      <c r="D155" s="2"/>
      <c r="E155" s="2"/>
      <c r="F155" s="2"/>
      <c r="G155" s="2"/>
      <c r="H155" s="117"/>
    </row>
    <row r="156" spans="1:8" hidden="1">
      <c r="A156" s="2"/>
      <c r="B156" s="2"/>
      <c r="C156" s="2"/>
      <c r="D156" s="2"/>
      <c r="E156" s="2"/>
      <c r="F156" s="2"/>
      <c r="G156" s="2"/>
      <c r="H156" s="117"/>
    </row>
    <row r="157" spans="1:8" hidden="1">
      <c r="A157" s="2"/>
      <c r="B157" s="2"/>
      <c r="C157" s="2"/>
      <c r="D157" s="2"/>
      <c r="E157" s="2"/>
      <c r="F157" s="2"/>
      <c r="G157" s="2"/>
      <c r="H157" s="117"/>
    </row>
    <row r="158" spans="1:8" hidden="1">
      <c r="A158" s="2"/>
      <c r="B158" s="2"/>
      <c r="C158" s="2"/>
      <c r="D158" s="2"/>
      <c r="E158" s="2"/>
      <c r="F158" s="2"/>
      <c r="G158" s="2"/>
      <c r="H158" s="117"/>
    </row>
    <row r="159" spans="1:8" hidden="1">
      <c r="A159" s="2"/>
      <c r="B159" s="2"/>
      <c r="C159" s="2"/>
      <c r="D159" s="2"/>
      <c r="E159" s="2"/>
      <c r="F159" s="2"/>
      <c r="G159" s="2"/>
      <c r="H159" s="117"/>
    </row>
    <row r="160" spans="1:8" hidden="1">
      <c r="A160" s="2"/>
      <c r="B160" s="2"/>
      <c r="C160" s="2"/>
      <c r="D160" s="2"/>
      <c r="E160" s="2"/>
      <c r="F160" s="2"/>
      <c r="G160" s="2"/>
      <c r="H160" s="117"/>
    </row>
    <row r="161" spans="1:8" hidden="1">
      <c r="A161" s="2"/>
      <c r="B161" s="2"/>
      <c r="C161" s="2"/>
      <c r="D161" s="2"/>
      <c r="E161" s="2"/>
      <c r="F161" s="2"/>
      <c r="G161" s="2"/>
      <c r="H161" s="117"/>
    </row>
    <row r="162" spans="1:8" hidden="1">
      <c r="A162" s="2"/>
      <c r="B162" s="2"/>
      <c r="C162" s="2"/>
      <c r="D162" s="2"/>
      <c r="E162" s="2"/>
      <c r="F162" s="2"/>
      <c r="G162" s="2"/>
      <c r="H162" s="117"/>
    </row>
    <row r="163" spans="1:8" hidden="1">
      <c r="A163" s="2"/>
      <c r="B163" s="2"/>
      <c r="C163" s="2"/>
      <c r="D163" s="2"/>
      <c r="E163" s="2"/>
      <c r="F163" s="2"/>
      <c r="G163" s="2"/>
      <c r="H163" s="117"/>
    </row>
    <row r="164" spans="1:8" hidden="1">
      <c r="A164" s="2"/>
      <c r="B164" s="2"/>
      <c r="C164" s="2"/>
      <c r="D164" s="2"/>
      <c r="E164" s="2"/>
      <c r="F164" s="2"/>
      <c r="G164" s="2"/>
      <c r="H164" s="117"/>
    </row>
    <row r="165" spans="1:8" hidden="1">
      <c r="A165" s="2"/>
      <c r="B165" s="2"/>
      <c r="C165" s="2"/>
      <c r="D165" s="2"/>
      <c r="E165" s="2"/>
      <c r="F165" s="2"/>
      <c r="G165" s="2"/>
      <c r="H165" s="117"/>
    </row>
    <row r="166" spans="1:8" hidden="1">
      <c r="A166" s="2"/>
      <c r="B166" s="2"/>
      <c r="C166" s="2"/>
      <c r="D166" s="2"/>
      <c r="E166" s="2"/>
      <c r="F166" s="2"/>
      <c r="G166" s="2"/>
      <c r="H166" s="117"/>
    </row>
    <row r="167" spans="1:8" hidden="1">
      <c r="A167" s="2"/>
      <c r="B167" s="2"/>
      <c r="C167" s="2"/>
      <c r="D167" s="2"/>
      <c r="E167" s="2"/>
      <c r="F167" s="2"/>
      <c r="G167" s="2"/>
      <c r="H167" s="117"/>
    </row>
    <row r="168" spans="1:8" hidden="1">
      <c r="A168" s="2"/>
      <c r="B168" s="2"/>
      <c r="C168" s="2"/>
      <c r="D168" s="2"/>
      <c r="E168" s="2"/>
      <c r="F168" s="2"/>
      <c r="G168" s="2"/>
      <c r="H168" s="117"/>
    </row>
    <row r="169" spans="1:8" hidden="1">
      <c r="A169" s="2"/>
      <c r="B169" s="2"/>
      <c r="C169" s="2"/>
      <c r="D169" s="2"/>
      <c r="E169" s="2"/>
      <c r="F169" s="2"/>
      <c r="G169" s="2"/>
      <c r="H169" s="117"/>
    </row>
    <row r="170" spans="1:8" hidden="1">
      <c r="A170" s="2"/>
      <c r="B170" s="2"/>
      <c r="C170" s="2"/>
      <c r="D170" s="2"/>
      <c r="E170" s="2"/>
      <c r="F170" s="2"/>
      <c r="G170" s="2"/>
      <c r="H170" s="117"/>
    </row>
    <row r="171" spans="1:8" hidden="1">
      <c r="A171" s="2"/>
      <c r="B171" s="2"/>
      <c r="C171" s="2"/>
      <c r="D171" s="2"/>
      <c r="E171" s="2"/>
      <c r="F171" s="2"/>
      <c r="G171" s="2"/>
      <c r="H171" s="118"/>
    </row>
  </sheetData>
  <sheetProtection algorithmName="SHA-512" hashValue="uqxGI4Hp7IEb96hXZ1Z2rZ0I+9f97dAyEH/MNYzBMoHAmp6aGvSggqbr5dWZheGjuyMWmOWBRUaYmNcZ87m+EQ==" saltValue="VRAu8WaLHwKhriyBl/cg5A==" spinCount="100000" sheet="1" objects="1" scenarios="1"/>
  <customSheetViews>
    <customSheetView guid="{E27A5590-77A5-4F7C-B0F4-F559BF8605DD}" showPageBreaks="1" printArea="1" view="pageLayout">
      <selection activeCell="E5" sqref="E5"/>
      <pageMargins left="0.7" right="0.7" top="0.75" bottom="0.75" header="0.3" footer="0.3"/>
      <pageSetup paperSize="9" scale="50" orientation="portrait" r:id="rId1"/>
      <headerFooter>
        <oddHeader>&amp;L&amp;"Arial,Fett"&amp;12Hinweise zur Einstufung von Abfällen in Bayern&amp;R&amp;"Arial,Fett"Stand 01/2019</oddHeader>
        <oddFooter>&amp;L©Zentrale Stelle Abfallüberwachung (ZSA), LfU Bayern 2019</oddFooter>
      </headerFooter>
    </customSheetView>
  </customSheetViews>
  <mergeCells count="1">
    <mergeCell ref="B21:B22"/>
  </mergeCells>
  <conditionalFormatting sqref="B121">
    <cfRule type="containsText" dxfId="66" priority="219" operator="containsText" text="gefährlicher Abfall">
      <formula>NOT(ISERROR(SEARCH("gefährlicher Abfall",B121)))</formula>
    </cfRule>
    <cfRule type="containsText" dxfId="65" priority="218" operator="containsText" text="nicht gefährlicher Abfall">
      <formula>NOT(ISERROR(SEARCH("nicht gefährlicher Abfall",B121)))</formula>
    </cfRule>
    <cfRule type="containsText" dxfId="64" priority="220" operator="containsText" text="OK">
      <formula>NOT(ISERROR(SEARCH("OK",B121)))</formula>
    </cfRule>
  </conditionalFormatting>
  <conditionalFormatting sqref="F17:F19">
    <cfRule type="containsText" dxfId="63" priority="67" operator="containsText" text="HP 7 eingehalten">
      <formula>NOT(ISERROR(SEARCH("HP 7 eingehalten",F17)))</formula>
    </cfRule>
  </conditionalFormatting>
  <conditionalFormatting sqref="F17:F20">
    <cfRule type="containsText" dxfId="62" priority="216" operator="containsText" text="Gefährlichkeitskriterium HP 7 überschritten">
      <formula>NOT(ISERROR(SEARCH("Gefährlichkeitskriterium HP 7 überschritten",F17)))</formula>
    </cfRule>
  </conditionalFormatting>
  <conditionalFormatting sqref="F18:F19">
    <cfRule type="containsText" dxfId="61" priority="170" operator="containsText" text="Einstufung als gefährlicher Abfall nach hot-spot im Einzelfall prüfen">
      <formula>NOT(ISERROR(SEARCH("Einstufung als gefährlicher Abfall nach hot-spot im Einzelfall prüfen",F18)))</formula>
    </cfRule>
  </conditionalFormatting>
  <conditionalFormatting sqref="F19">
    <cfRule type="containsText" dxfId="60" priority="45" operator="containsText" text="HP 7 eingehalten">
      <formula>NOT(ISERROR(SEARCH("HP 7 eingehalten",F19)))</formula>
    </cfRule>
    <cfRule type="containsText" dxfId="59" priority="46" operator="containsText" text="Einstufung als gefährlicher Abfall nach hot-spot im Einzelfall prüfen">
      <formula>NOT(ISERROR(SEARCH("Einstufung als gefährlicher Abfall nach hot-spot im Einzelfall prüfen",F19)))</formula>
    </cfRule>
  </conditionalFormatting>
  <conditionalFormatting sqref="F19:F20">
    <cfRule type="containsText" dxfId="58" priority="63" operator="containsText" text="Einstufung als gefährlicher Abfall nach hot-spot im Einzelfall prüfen">
      <formula>NOT(ISERROR(SEARCH("Einstufung als gefährlicher Abfall nach hot-spot im Einzelfall prüfen",F19)))</formula>
    </cfRule>
    <cfRule type="containsText" dxfId="57" priority="62" operator="containsText" text="HP 7 eingehalten">
      <formula>NOT(ISERROR(SEARCH("HP 7 eingehalten",F19)))</formula>
    </cfRule>
  </conditionalFormatting>
  <conditionalFormatting sqref="F21">
    <cfRule type="containsText" dxfId="56" priority="1" operator="containsText" text="HP 7 und Berücksichtigungsgrenzwert HP 14 eingehalten">
      <formula>NOT(ISERROR(SEARCH("HP 7 und Berücksichtigungsgrenzwert HP 14 eingehalten",F21)))</formula>
    </cfRule>
    <cfRule type="containsText" dxfId="55" priority="167" operator="containsText" text="Gefährlichkeitskriterium HP 7 überschritten">
      <formula>NOT(ISERROR(SEARCH("Gefährlichkeitskriterium HP 7 überschritten",F21)))</formula>
    </cfRule>
  </conditionalFormatting>
  <conditionalFormatting sqref="F22">
    <cfRule type="containsText" dxfId="54" priority="29" operator="containsText" text="HP 14 eingehalten">
      <formula>NOT(ISERROR(SEARCH("HP 14 eingehalten",F22)))</formula>
    </cfRule>
    <cfRule type="containsText" dxfId="53" priority="30" operator="containsText" text="Gefährlichkeitskriterium HP 14 überschritten">
      <formula>NOT(ISERROR(SEARCH("Gefährlichkeitskriterium HP 14 überschritten",F22)))</formula>
    </cfRule>
  </conditionalFormatting>
  <conditionalFormatting sqref="F23">
    <cfRule type="containsText" dxfId="52" priority="123" operator="containsText" text="Gefährlichkeitskriterium HP 7, HP 11 und HP 14 überschritten">
      <formula>NOT(ISERROR(SEARCH("Gefährlichkeitskriterium HP 7, HP 11 und HP 14 überschritten",F23)))</formula>
    </cfRule>
    <cfRule type="containsText" dxfId="51" priority="69" operator="containsText" text="HP 7, HP 11 und Berücksichtigungsgrenzwert HP 14 eingehalten">
      <formula>NOT(ISERROR(SEARCH("HP 7, HP 11 und Berücksichtigungsgrenzwert HP 14 eingehalten",F23)))</formula>
    </cfRule>
  </conditionalFormatting>
  <conditionalFormatting sqref="F33:F46">
    <cfRule type="containsText" dxfId="50" priority="212" operator="containsText" text="Gefährlichkeitskriterium HP 15 überschritten">
      <formula>NOT(ISERROR(SEARCH("Gefährlichkeitskriterium HP 15 überschritten",F33)))</formula>
    </cfRule>
    <cfRule type="containsText" dxfId="49" priority="176" operator="containsText" text="HP 15 eingehalten">
      <formula>NOT(ISERROR(SEARCH("HP 15 eingehalten",F33)))</formula>
    </cfRule>
  </conditionalFormatting>
  <conditionalFormatting sqref="F50:F52">
    <cfRule type="containsText" dxfId="48" priority="57" operator="containsText" text="HP 7 eingehalten">
      <formula>NOT(ISERROR(SEARCH("HP 7 eingehalten",F50)))</formula>
    </cfRule>
    <cfRule type="containsText" dxfId="47" priority="58" operator="containsText" text="Gefährlichkeitskriterium HP 7 überschritten">
      <formula>NOT(ISERROR(SEARCH("Gefährlichkeitskriterium HP 7 überschritten",F50)))</formula>
    </cfRule>
  </conditionalFormatting>
  <conditionalFormatting sqref="F53">
    <cfRule type="containsText" dxfId="46" priority="28" operator="containsText" text="Gefährlichkeitskriterium HP 14 überschritten">
      <formula>NOT(ISERROR(SEARCH("Gefährlichkeitskriterium HP 14 überschritten",F53)))</formula>
    </cfRule>
    <cfRule type="containsText" dxfId="45" priority="27" operator="containsText" text="HP 14 eingehalten">
      <formula>NOT(ISERROR(SEARCH("HP 14 eingehalten",F53)))</formula>
    </cfRule>
  </conditionalFormatting>
  <conditionalFormatting sqref="F54:F56">
    <cfRule type="containsText" dxfId="44" priority="51" operator="containsText" text="HP 7 eingehalten">
      <formula>NOT(ISERROR(SEARCH("HP 7 eingehalten",F54)))</formula>
    </cfRule>
    <cfRule type="containsText" dxfId="43" priority="52" operator="containsText" text="Gefährlichkeitskriterium HP 7 überschritten">
      <formula>NOT(ISERROR(SEARCH("Gefährlichkeitskriterium HP 7 überschritten",F54)))</formula>
    </cfRule>
  </conditionalFormatting>
  <conditionalFormatting sqref="F57">
    <cfRule type="containsText" dxfId="42" priority="25" operator="containsText" text="HP 14 eingehalten">
      <formula>NOT(ISERROR(SEARCH("HP 14 eingehalten",F57)))</formula>
    </cfRule>
    <cfRule type="containsText" dxfId="41" priority="26" operator="containsText" text="Gefährlichkeitskriterium HP 14 überschritten">
      <formula>NOT(ISERROR(SEARCH("Gefährlichkeitskriterium HP 14 überschritten",F57)))</formula>
    </cfRule>
  </conditionalFormatting>
  <conditionalFormatting sqref="F58">
    <cfRule type="containsText" dxfId="40" priority="50" operator="containsText" text="Gefährlichkeitskriterium HP 7 überschritten">
      <formula>NOT(ISERROR(SEARCH("Gefährlichkeitskriterium HP 7 überschritten",F58)))</formula>
    </cfRule>
    <cfRule type="containsText" dxfId="39" priority="49" operator="containsText" text="HP 7 eingehalten">
      <formula>NOT(ISERROR(SEARCH("HP 7 eingehalten",F58)))</formula>
    </cfRule>
  </conditionalFormatting>
  <conditionalFormatting sqref="F59:F61">
    <cfRule type="containsText" dxfId="38" priority="20" operator="containsText" text="Gefährlichkeitskriterium HP 14 überschritten">
      <formula>NOT(ISERROR(SEARCH("Gefährlichkeitskriterium HP 14 überschritten",F59)))</formula>
    </cfRule>
    <cfRule type="containsText" dxfId="37" priority="19" operator="containsText" text="HP 14 eingehalten">
      <formula>NOT(ISERROR(SEARCH("HP 14 eingehalten",F59)))</formula>
    </cfRule>
  </conditionalFormatting>
  <conditionalFormatting sqref="F62">
    <cfRule type="containsText" dxfId="36" priority="76" operator="containsText" text="Gefährlichkeitskriterium HP 6 überschritten">
      <formula>NOT(ISERROR(SEARCH("Gefährlichkeitskriterium HP 6 überschritten",F62)))</formula>
    </cfRule>
    <cfRule type="containsText" dxfId="35" priority="178" operator="containsText" text="HP 6 eingehalten">
      <formula>NOT(ISERROR(SEARCH("HP 6 eingehalten",F62)))</formula>
    </cfRule>
  </conditionalFormatting>
  <conditionalFormatting sqref="F63">
    <cfRule type="containsText" dxfId="34" priority="48" operator="containsText" text="Gefährlichkeitskriterium HP 7 überschritten">
      <formula>NOT(ISERROR(SEARCH("Gefährlichkeitskriterium HP 7 überschritten",F63)))</formula>
    </cfRule>
    <cfRule type="containsText" dxfId="33" priority="47" operator="containsText" text="HP 5 und HP 11 eingehalten">
      <formula>NOT(ISERROR(SEARCH("HP 5 und HP 11 eingehalten",F63)))</formula>
    </cfRule>
  </conditionalFormatting>
  <conditionalFormatting sqref="F64">
    <cfRule type="containsText" dxfId="32" priority="18" operator="containsText" text="Gefährlichkeitskriterium HP 14 überschritten">
      <formula>NOT(ISERROR(SEARCH("Gefährlichkeitskriterium HP 14 überschritten",F64)))</formula>
    </cfRule>
    <cfRule type="containsText" dxfId="31" priority="17" operator="containsText" text="HP 14 eingehalten">
      <formula>NOT(ISERROR(SEARCH("HP 14 eingehalten",F64)))</formula>
    </cfRule>
  </conditionalFormatting>
  <conditionalFormatting sqref="F66">
    <cfRule type="containsText" dxfId="30" priority="183" operator="containsText" text="Gefährlichkeitskriterium HP 7 überschritten">
      <formula>NOT(ISERROR(SEARCH("Gefährlichkeitskriterium HP 7 überschritten",F66)))</formula>
    </cfRule>
    <cfRule type="containsText" dxfId="29" priority="182" operator="containsText" text="Einstufung als gefährlicher Abfall nach hot-spot im Einzelfall prüfen">
      <formula>NOT(ISERROR(SEARCH("Einstufung als gefährlicher Abfall nach hot-spot im Einzelfall prüfen",F66)))</formula>
    </cfRule>
    <cfRule type="containsText" dxfId="28" priority="181" operator="containsText" text="gefährlicher Abfall">
      <formula>NOT(ISERROR(SEARCH("gefährlicher Abfall",F66)))</formula>
    </cfRule>
    <cfRule type="containsText" dxfId="27" priority="180" operator="containsText" text="nicht gefährlicher Abfall">
      <formula>NOT(ISERROR(SEARCH("nicht gefährlicher Abfall",F66)))</formula>
    </cfRule>
  </conditionalFormatting>
  <conditionalFormatting sqref="F74:F88">
    <cfRule type="containsText" dxfId="26" priority="172" operator="containsText" text="kein POP-Abfall">
      <formula>NOT(ISERROR(SEARCH("kein POP-Abfall",F74)))</formula>
    </cfRule>
    <cfRule type="containsText" dxfId="25" priority="194" operator="containsText" text="gefährlicher Abfall nach EU-POP-Verordnung">
      <formula>NOT(ISERROR(SEARCH("gefährlicher Abfall nach EU-POP-Verordnung",F74)))</formula>
    </cfRule>
  </conditionalFormatting>
  <conditionalFormatting sqref="F85">
    <cfRule type="containsText" dxfId="24" priority="187" operator="containsText" text="Einstufung als POP-Abfall nach hot-spot im Einzelfall prüfen">
      <formula>NOT(ISERROR(SEARCH("Einstufung als POP-Abfall nach hot-spot im Einzelfall prüfen",F85)))</formula>
    </cfRule>
    <cfRule type="containsText" dxfId="23" priority="188" operator="containsText" text="Einstufung als POP-Abfall nach hot-spot prüfen">
      <formula>NOT(ISERROR(SEARCH("Einstufung als POP-Abfall nach hot-spot prüfen",F85)))</formula>
    </cfRule>
    <cfRule type="containsText" dxfId="22" priority="189" operator="containsText" text="Einstufung als POP-Abfall nach hot-spot prüfen">
      <formula>NOT(ISERROR(SEARCH("Einstufung als POP-Abfall nach hot-spot prüfen",F85)))</formula>
    </cfRule>
  </conditionalFormatting>
  <conditionalFormatting sqref="F99:F100">
    <cfRule type="containsText" dxfId="21" priority="3" operator="containsText" text="HP 14 eingehalten">
      <formula>NOT(ISERROR(SEARCH("HP 14 eingehalten",F99)))</formula>
    </cfRule>
    <cfRule type="containsText" dxfId="20" priority="4" operator="containsText" text="Gefährlichkeitskriterium HP 14 überschritten">
      <formula>NOT(ISERROR(SEARCH("Gefährlichkeitskriterium HP 14 überschritten",F99)))</formula>
    </cfRule>
  </conditionalFormatting>
  <conditionalFormatting sqref="F101">
    <cfRule type="containsText" dxfId="19" priority="2" operator="containsText" text="HP 6 und Berücksichtigungsgrenzwert HP 14 eingehalten">
      <formula>NOT(ISERROR(SEARCH("HP 6 und Berücksichtigungsgrenzwert HP 14 eingehalten",F101)))</formula>
    </cfRule>
    <cfRule type="containsText" dxfId="18" priority="14" operator="containsText" text="Gefährlichkeitskriterium HP 6 und HP 14 überschritten">
      <formula>NOT(ISERROR(SEARCH("Gefährlichkeitskriterium HP 6 und HP 14 überschritten",F101)))</formula>
    </cfRule>
  </conditionalFormatting>
  <conditionalFormatting sqref="F102">
    <cfRule type="containsText" dxfId="17" priority="102" operator="containsText" text="HP 10 eingehalten">
      <formula>NOT(ISERROR(SEARCH("HP 10 eingehalten",F102)))</formula>
    </cfRule>
    <cfRule type="containsText" dxfId="16" priority="103" operator="containsText" text="Gefährlichkeitskriterium HP 10 überschritten">
      <formula>NOT(ISERROR(SEARCH("Gefährlichkeitskriterium HP 10 überschritten",F102)))</formula>
    </cfRule>
  </conditionalFormatting>
  <conditionalFormatting sqref="F103:F104">
    <cfRule type="containsText" dxfId="15" priority="9" operator="containsText" text="HP 14 eingehalten">
      <formula>NOT(ISERROR(SEARCH("HP 14 eingehalten",F103)))</formula>
    </cfRule>
    <cfRule type="containsText" dxfId="14" priority="10" operator="containsText" text="Gefährlichkeitskriterium HP 14 überschritten">
      <formula>NOT(ISERROR(SEARCH("Gefährlichkeitskriterium HP 14 überschritten",F103)))</formula>
    </cfRule>
  </conditionalFormatting>
  <conditionalFormatting sqref="F105">
    <cfRule type="containsText" dxfId="13" priority="78" operator="containsText" text="HP 4 und HP 5 eingehalten">
      <formula>NOT(ISERROR(SEARCH("HP 4 und HP 5 eingehalten",F105)))</formula>
    </cfRule>
    <cfRule type="containsText" dxfId="12" priority="79" operator="containsText" text="Gefährlichkeitskriterium HP 4 und HP 5 überschritten">
      <formula>NOT(ISERROR(SEARCH("Gefährlichkeitskriterium HP 4 und HP 5 überschritten",F105)))</formula>
    </cfRule>
  </conditionalFormatting>
  <conditionalFormatting sqref="F106">
    <cfRule type="containsText" dxfId="11" priority="44" operator="containsText" text="Gefährlichkeitskriterium HP 13 überschritten">
      <formula>NOT(ISERROR(SEARCH("Gefährlichkeitskriterium HP 13 überschritten",F106)))</formula>
    </cfRule>
    <cfRule type="containsText" dxfId="10" priority="43" operator="containsText" text="HP 13 eingehalten">
      <formula>NOT(ISERROR(SEARCH("HP 13 eingehalten",F106)))</formula>
    </cfRule>
  </conditionalFormatting>
  <conditionalFormatting sqref="F107">
    <cfRule type="containsText" dxfId="9" priority="85" operator="containsText" text="Gefährlichkeitskriterium HP 10 überschritten">
      <formula>NOT(ISERROR(SEARCH("Gefährlichkeitskriterium HP 10 überschritten",F107)))</formula>
    </cfRule>
    <cfRule type="containsText" dxfId="8" priority="84" operator="containsText" text="HP 10 eingehalten">
      <formula>NOT(ISERROR(SEARCH("HP 10 eingehalten",F107)))</formula>
    </cfRule>
  </conditionalFormatting>
  <conditionalFormatting sqref="F108">
    <cfRule type="containsText" dxfId="7" priority="93" operator="containsText" text="Gefährlichkeitskriterium HP 4 und HP 5 überschritten">
      <formula>NOT(ISERROR(SEARCH("Gefährlichkeitskriterium HP 4 und HP 5 überschritten",F108)))</formula>
    </cfRule>
    <cfRule type="containsText" dxfId="6" priority="92" operator="containsText" text="HP 4 und HP 5 eingehalten">
      <formula>NOT(ISERROR(SEARCH("HP 4 und HP 5 eingehalten",F108)))</formula>
    </cfRule>
  </conditionalFormatting>
  <conditionalFormatting sqref="F109">
    <cfRule type="containsText" dxfId="5" priority="83" operator="containsText" text="Gefährlichkeitskriterium HP 10 überschritten">
      <formula>NOT(ISERROR(SEARCH("Gefährlichkeitskriterium HP 10 überschritten",F109)))</formula>
    </cfRule>
    <cfRule type="containsText" dxfId="4" priority="82" operator="containsText" text="HP 10 eingehalten">
      <formula>NOT(ISERROR(SEARCH("HP 10 eingehalten",F109)))</formula>
    </cfRule>
  </conditionalFormatting>
  <conditionalFormatting sqref="F110:F111">
    <cfRule type="containsText" dxfId="3" priority="6" operator="containsText" text="Gefährlichkeitskriterium HP 14 überschritten">
      <formula>NOT(ISERROR(SEARCH("Gefährlichkeitskriterium HP 14 überschritten",F110)))</formula>
    </cfRule>
    <cfRule type="containsText" dxfId="2" priority="5" operator="containsText" text="HP 14 eingehalten">
      <formula>NOT(ISERROR(SEARCH("HP 14 eingehalten",F110)))</formula>
    </cfRule>
  </conditionalFormatting>
  <conditionalFormatting sqref="F115">
    <cfRule type="containsText" dxfId="1" priority="214" operator="containsText" text="Gefährlichkeitskriterium HP 14 überschritten">
      <formula>NOT(ISERROR(SEARCH("Gefährlichkeitskriterium HP 14 überschritten",F115)))</formula>
    </cfRule>
    <cfRule type="containsText" dxfId="0" priority="173" operator="containsText" text="Gefährlichkeitskriterium HP 14 eingehalten">
      <formula>NOT(ISERROR(SEARCH("Gefährlichkeitskriterium HP 14 eingehalten",F115)))</formula>
    </cfRule>
  </conditionalFormatting>
  <dataValidations disablePrompts="1" xWindow="711" yWindow="469" count="9">
    <dataValidation type="whole" operator="greaterThan" allowBlank="1" showInputMessage="1" showErrorMessage="1" error="nur Eingabe ganzer Zahlen möglich" sqref="E50:E64 E17:E24" xr:uid="{00000000-0002-0000-0000-000000000000}">
      <formula1>1</formula1>
    </dataValidation>
    <dataValidation type="decimal" operator="greaterThan" allowBlank="1" showInputMessage="1" showErrorMessage="1" sqref="E40 E37" xr:uid="{00000000-0002-0000-0000-000001000000}">
      <formula1>0.05</formula1>
    </dataValidation>
    <dataValidation type="decimal" operator="greaterThan" allowBlank="1" showInputMessage="1" showErrorMessage="1" sqref="E43:E44" xr:uid="{00000000-0002-0000-0000-000002000000}">
      <formula1>0.1</formula1>
    </dataValidation>
    <dataValidation type="decimal" operator="greaterThan" allowBlank="1" showInputMessage="1" showErrorMessage="1" sqref="E41 E38 E35:E36" xr:uid="{00000000-0002-0000-0000-000003000000}">
      <formula1>0.01</formula1>
    </dataValidation>
    <dataValidation type="decimal" operator="greaterThan" allowBlank="1" showInputMessage="1" showErrorMessage="1" sqref="E39 E45:E46" xr:uid="{00000000-0002-0000-0000-000004000000}">
      <formula1>0.0001</formula1>
    </dataValidation>
    <dataValidation type="whole" operator="greaterThan" allowBlank="1" showInputMessage="1" showErrorMessage="1" error="nur Eingabe ganzer Zahlen möglich" sqref="E74:E88 E66 E99:E111" xr:uid="{00000000-0002-0000-0000-000005000000}">
      <formula1>0</formula1>
    </dataValidation>
    <dataValidation type="decimal" operator="greaterThan" allowBlank="1" showInputMessage="1" showErrorMessage="1" sqref="E34" xr:uid="{00000000-0002-0000-0000-000006000000}">
      <formula1>0.001</formula1>
    </dataValidation>
    <dataValidation type="decimal" operator="greaterThan" allowBlank="1" showInputMessage="1" showErrorMessage="1" error="nur Eingabe ganzer Zahlen möglich" sqref="E42" xr:uid="{00000000-0002-0000-0000-000007000000}">
      <formula1>0.5</formula1>
    </dataValidation>
    <dataValidation type="decimal" operator="greaterThan" allowBlank="1" showInputMessage="1" error="nur Eingabe ganzer Zahlen möglich" sqref="E33" xr:uid="{00000000-0002-0000-0000-000008000000}">
      <formula1>0.1</formula1>
    </dataValidation>
  </dataValidations>
  <pageMargins left="0.59055118110236227" right="0.19685039370078741" top="0.74803149606299213" bottom="0.74803149606299213" header="0.31496062992125984" footer="0.31496062992125984"/>
  <pageSetup paperSize="9" scale="48" orientation="portrait" r:id="rId2"/>
  <headerFooter>
    <oddHeader xml:space="preserve">&amp;L&amp;"Arial,Standard"&amp;10
&amp;R&amp;"Arial,Fett" </oddHeader>
    <oddFooter xml:space="preserve">&amp;L&amp;K000000
</oddFooter>
  </headerFooter>
  <rowBreaks count="1" manualBreakCount="1">
    <brk id="93" max="16383" man="1"/>
  </rowBreaks>
  <ignoredErrors>
    <ignoredError sqref="H19 H57:H58 H53 F19 H22 H63 H108 H10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Tabelle1!_ftn1</vt:lpstr>
      <vt:lpstr>Tabelle1!_ftnref1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 Jürgen</dc:creator>
  <cp:lastModifiedBy>Venema, Silvia (LUBW)</cp:lastModifiedBy>
  <cp:lastPrinted>2025-01-15T11:43:51Z</cp:lastPrinted>
  <dcterms:created xsi:type="dcterms:W3CDTF">2019-01-02T13:00:56Z</dcterms:created>
  <dcterms:modified xsi:type="dcterms:W3CDTF">2025-11-18T11:09:01Z</dcterms:modified>
</cp:coreProperties>
</file>